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17408\Downloads\"/>
    </mc:Choice>
  </mc:AlternateContent>
  <xr:revisionPtr revIDLastSave="0" documentId="13_ncr:1_{02C18B8F-AF57-46A5-A1F2-3CC33249FA92}" xr6:coauthVersionLast="47" xr6:coauthVersionMax="47" xr10:uidLastSave="{00000000-0000-0000-0000-000000000000}"/>
  <bookViews>
    <workbookView xWindow="-108" yWindow="-108" windowWidth="23256" windowHeight="12576" tabRatio="830" xr2:uid="{00000000-000D-0000-FFFF-FFFF00000000}"/>
  </bookViews>
  <sheets>
    <sheet name="One Year-Fixed Fees" sheetId="7" r:id="rId1"/>
    <sheet name="One Year- Performance Fees" sheetId="10" r:id="rId2"/>
    <sheet name="Multi Year- Performance Fees " sheetId="1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 i="7" l="1"/>
  <c r="A28" i="7" s="1"/>
  <c r="A29" i="7" s="1"/>
  <c r="A30" i="7" s="1"/>
  <c r="A31" i="7" s="1"/>
  <c r="A39" i="10"/>
  <c r="A40" i="10" s="1"/>
  <c r="A41" i="10" s="1"/>
  <c r="A42" i="10" s="1"/>
  <c r="A43" i="10" s="1"/>
  <c r="A44" i="10" s="1"/>
  <c r="A45" i="10" s="1"/>
  <c r="A46" i="10" s="1"/>
  <c r="A47" i="10" s="1"/>
  <c r="A48" i="10" s="1"/>
  <c r="I12" i="10" l="1"/>
  <c r="I24" i="10" s="1"/>
  <c r="G12" i="10"/>
  <c r="G24" i="10" s="1"/>
  <c r="E12" i="10"/>
  <c r="E24" i="10" s="1"/>
  <c r="A32" i="7"/>
  <c r="E25" i="10" l="1"/>
  <c r="I25" i="10"/>
  <c r="G25" i="10"/>
  <c r="G13" i="10"/>
  <c r="G14" i="10" s="1"/>
  <c r="G16" i="10" s="1"/>
  <c r="E13" i="10"/>
  <c r="E14" i="10" s="1"/>
  <c r="E16" i="10" s="1"/>
  <c r="I13" i="10"/>
  <c r="I14" i="10" s="1"/>
  <c r="I16" i="10" s="1"/>
  <c r="I19" i="10" l="1"/>
  <c r="I18" i="10"/>
  <c r="E19" i="10"/>
  <c r="E18" i="10"/>
  <c r="G19" i="10"/>
  <c r="G18" i="10"/>
  <c r="I20" i="10" l="1"/>
  <c r="I21" i="10" s="1"/>
  <c r="I23" i="10" s="1"/>
  <c r="I35" i="10" s="1"/>
  <c r="G20" i="10"/>
  <c r="G21" i="10" s="1"/>
  <c r="G23" i="10" s="1"/>
  <c r="G35" i="10" s="1"/>
  <c r="E20" i="10"/>
  <c r="E21" i="10" s="1"/>
  <c r="E23" i="10" s="1"/>
  <c r="E35" i="10" s="1"/>
  <c r="I11" i="7"/>
  <c r="G11" i="7"/>
  <c r="E11" i="7"/>
  <c r="E26" i="10" l="1"/>
  <c r="G26" i="10"/>
  <c r="I26" i="10"/>
  <c r="I12" i="7"/>
  <c r="I13" i="7" s="1"/>
  <c r="I15" i="7" s="1"/>
  <c r="G12" i="7"/>
  <c r="G13" i="7" s="1"/>
  <c r="E12" i="7"/>
  <c r="E13" i="7" s="1"/>
  <c r="E15" i="7" s="1"/>
  <c r="E17" i="7" l="1"/>
  <c r="G28" i="10"/>
  <c r="G29" i="10" s="1"/>
  <c r="G31" i="10" s="1"/>
  <c r="I28" i="10"/>
  <c r="I29" i="10" s="1"/>
  <c r="I31" i="10" s="1"/>
  <c r="E28" i="10"/>
  <c r="E29" i="10" s="1"/>
  <c r="E31" i="10" s="1"/>
  <c r="I18" i="7"/>
  <c r="I17" i="7"/>
  <c r="G15" i="7"/>
  <c r="G32" i="10" l="1"/>
  <c r="G34" i="10"/>
  <c r="E32" i="10"/>
  <c r="E34" i="10"/>
  <c r="I32" i="10"/>
  <c r="I34" i="10"/>
  <c r="I19" i="7"/>
  <c r="I20" i="7" s="1"/>
  <c r="I22" i="7" s="1"/>
  <c r="I23" i="7" s="1"/>
  <c r="E18" i="7"/>
  <c r="E19" i="7" s="1"/>
  <c r="E20" i="7" s="1"/>
  <c r="G18" i="7"/>
  <c r="G17" i="7"/>
  <c r="G19" i="7" s="1"/>
  <c r="E22" i="7" l="1"/>
  <c r="E23" i="7" s="1"/>
  <c r="G20" i="7"/>
  <c r="G22" i="7" s="1"/>
  <c r="G23" i="7" s="1"/>
</calcChain>
</file>

<file path=xl/sharedStrings.xml><?xml version="1.0" encoding="utf-8"?>
<sst xmlns="http://schemas.openxmlformats.org/spreadsheetml/2006/main" count="238" uniqueCount="126">
  <si>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</si>
  <si>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</si>
  <si>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</si>
  <si>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</si>
  <si>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</si>
  <si>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</si>
  <si>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</si>
  <si>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</si>
  <si>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</si>
  <si>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</si>
  <si>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</si>
  <si>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</si>
  <si>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</si>
  <si>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</si>
  <si>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</si>
  <si>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</si>
  <si>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</si>
  <si>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</si>
  <si>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</si>
  <si>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</si>
  <si>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</si>
  <si>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</si>
  <si>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</si>
  <si>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</si>
  <si>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</si>
  <si>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</si>
  <si>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</si>
  <si>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</si>
  <si>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</si>
  <si>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</si>
  <si>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</si>
  <si>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</si>
  <si>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</si>
  <si>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</si>
  <si>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</si>
  <si>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</si>
  <si>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</si>
  <si>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</si>
  <si>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</si>
  <si>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</si>
  <si>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</si>
  <si>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</si>
  <si>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</si>
  <si>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</si>
  <si>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</si>
  <si>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</si>
  <si>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</si>
  <si>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</si>
  <si>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</si>
  <si>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</si>
  <si>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</si>
  <si>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</si>
  <si>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</si>
  <si>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</si>
  <si>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</si>
  <si>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</si>
  <si>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</si>
  <si>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</si>
  <si>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</si>
  <si>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</si>
  <si>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</si>
  <si>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</si>
  <si>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</si>
  <si>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</si>
  <si>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</si>
  <si>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</si>
  <si>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</si>
  <si>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</si>
  <si>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</si>
  <si>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</si>
  <si>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</si>
  <si>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</si>
  <si>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</si>
  <si>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</si>
  <si>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</si>
  <si>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</si>
  <si>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</si>
  <si>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</si>
  <si>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</si>
  <si>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</si>
  <si>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</si>
  <si>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</si>
  <si>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</si>
  <si>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</si>
  <si>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</si>
  <si>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</si>
  <si>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</si>
  <si>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</si>
  <si>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Yr 5</t>
  </si>
  <si>
    <t>Yr 4</t>
  </si>
  <si>
    <t>Yr 3</t>
  </si>
  <si>
    <t>Yr 2</t>
  </si>
  <si>
    <t>Yr 1</t>
  </si>
  <si>
    <t>xix</t>
  </si>
  <si>
    <t>xviii</t>
  </si>
  <si>
    <t>Is the Performance Fee charged?</t>
  </si>
  <si>
    <t>Profit Share To be taken by PMS</t>
  </si>
  <si>
    <t>Profit share of the PMS</t>
  </si>
  <si>
    <t>High Water Mark Value (HWM)</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</si>
  <si>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</si>
  <si>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</si>
  <si>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</si>
  <si>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</si>
  <si>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Total charges during the year (Sum of v, vi and vii)</t>
  </si>
  <si>
    <t xml:space="preserve">Value of the Portfolio before Performance fee </t>
  </si>
  <si>
    <t>High Water Mark to be carried forward for next year</t>
  </si>
  <si>
    <t>This is only a generic format for illustration, each portfolio manager can add numbers and method's of calculation as per the terms and conditions of the PMS agreement and as permitted under SEBI regulations.</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</si>
  <si>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</si>
  <si>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</si>
  <si>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MULTI YEAR - HYBRID FEES - ASSUMPTIONS</t>
  </si>
  <si>
    <t>Loss</t>
  </si>
  <si>
    <t>Gain</t>
  </si>
  <si>
    <t>i = a for 1st year, rest NAV of year end</t>
  </si>
  <si>
    <t>ix = iii+viii</t>
  </si>
  <si>
    <t>xii = ix - x - xi</t>
  </si>
  <si>
    <t>NO P FEE</t>
  </si>
  <si>
    <t>YES</t>
  </si>
  <si>
    <t>NO</t>
  </si>
  <si>
    <t>xvii = ix-xiv</t>
  </si>
  <si>
    <t>xviii=  ((xv - i) / i) %</t>
  </si>
  <si>
    <t>x for 1st year and rest ix</t>
  </si>
  <si>
    <t xml:space="preserve">GEOJIT FINANCIAL SERVICES LTD </t>
  </si>
  <si>
    <t>For this illustration, High Water Mark for the 1st Year is the Capital invested and from second year onwards if performance fee is charged, it’s the year end closing value after all charges and fees, else it remains the same.</t>
  </si>
  <si>
    <r>
      <t xml:space="preserve">If </t>
    </r>
    <r>
      <rPr>
        <b/>
        <sz val="11"/>
        <rFont val="Calibri"/>
        <family val="2"/>
        <scheme val="minor"/>
      </rPr>
      <t>Yes, proceed to performance fee calculation else 0 (zero) performance fee for the period)</t>
    </r>
  </si>
  <si>
    <r>
      <t>High Water Mark to be carried forward for next year.</t>
    </r>
    <r>
      <rPr>
        <b/>
        <sz val="11"/>
        <rFont val="Calibri"/>
        <family val="2"/>
        <scheme val="minor"/>
      </rPr>
      <t xml:space="preserve"> When performance fee is charged from the portfolio itself.</t>
    </r>
  </si>
  <si>
    <r>
      <t xml:space="preserve">High Water Mark to becarried forward for next year. </t>
    </r>
    <r>
      <rPr>
        <b/>
        <sz val="11"/>
        <rFont val="Calibri"/>
        <family val="2"/>
        <scheme val="minor"/>
      </rPr>
      <t>When performance fee is paid separately by the investor to the PM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</si>
</sst>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0_ ;[Red]\-#,##0.00\ "/>
    <numFmt numFmtId="165" formatCode="#,##0_ ;[Red]\-#,##0\ "/>
  </numFmts>
  <fonts count="8" x14ac:knownFonts="1">
    <font>
      <sz val="11"/>
      <color theme="1"/>
      <name val="Calibri"/>
      <family val="2"/>
      <scheme val="minor"/>
    </font>
    <font>
      <sz val="11"/>
      <color theme="1"/>
      <name val="Calibri"/>
      <family val="2"/>
      <scheme val="minor"/>
    </font>
    <font>
      <b/>
      <sz val="11"/>
      <name val="Calibri"/>
      <family val="2"/>
    </font>
    <font>
      <sz val="11"/>
      <name val="Calibri"/>
      <family val="2"/>
      <scheme val="minor"/>
    </font>
    <font>
      <b/>
      <sz val="11"/>
      <name val="Calibri"/>
      <family val="2"/>
      <scheme val="minor"/>
    </font>
    <font>
      <b/>
      <sz val="20"/>
      <color theme="9"/>
      <name val="Calibri"/>
      <family val="2"/>
      <scheme val="minor"/>
    </font>
    <font>
      <sz val="11"/>
      <name val="Calibri"/>
      <family val="2"/>
    </font>
    <font>
      <sz val="12"/>
      <name val="Calibri"/>
      <family val="2"/>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medium">
        <color indexed="64"/>
      </right>
      <top/>
      <bottom style="thin">
        <color indexed="64"/>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horizontal="center" vertical="center"/>
    </xf>
    <xf numFmtId="0" fontId="4" fillId="0" borderId="25" xfId="0" applyFont="1" applyBorder="1" applyAlignment="1">
      <alignment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3" fillId="0" borderId="0" xfId="0" applyFont="1" applyAlignment="1">
      <alignment vertical="center"/>
    </xf>
    <xf numFmtId="0" fontId="3" fillId="0" borderId="8" xfId="0" applyFont="1" applyBorder="1" applyAlignment="1">
      <alignment vertical="center" wrapText="1"/>
    </xf>
    <xf numFmtId="3" fontId="3" fillId="0" borderId="1" xfId="0" applyNumberFormat="1" applyFont="1" applyBorder="1" applyAlignment="1">
      <alignment vertical="center"/>
    </xf>
    <xf numFmtId="0" fontId="3" fillId="0" borderId="1" xfId="0" applyFont="1" applyBorder="1" applyAlignment="1">
      <alignment vertical="center"/>
    </xf>
    <xf numFmtId="0" fontId="3" fillId="0" borderId="9" xfId="0" applyFont="1" applyBorder="1" applyAlignment="1">
      <alignment vertical="center"/>
    </xf>
    <xf numFmtId="10" fontId="3" fillId="0" borderId="1" xfId="0" applyNumberFormat="1" applyFont="1" applyBorder="1" applyAlignment="1">
      <alignment vertical="center"/>
    </xf>
    <xf numFmtId="0" fontId="3" fillId="0" borderId="1" xfId="0" applyFont="1" applyBorder="1" applyAlignment="1">
      <alignment vertical="center" wrapText="1"/>
    </xf>
    <xf numFmtId="0" fontId="4" fillId="0" borderId="5" xfId="0" applyFont="1" applyBorder="1" applyAlignment="1">
      <alignment horizontal="right" vertical="center"/>
    </xf>
    <xf numFmtId="9" fontId="4" fillId="0" borderId="5" xfId="0" applyNumberFormat="1" applyFont="1" applyBorder="1" applyAlignment="1">
      <alignment horizontal="left" vertical="center"/>
    </xf>
    <xf numFmtId="9" fontId="4" fillId="0" borderId="20" xfId="0" applyNumberFormat="1" applyFont="1" applyBorder="1" applyAlignment="1">
      <alignment horizontal="left" vertical="center"/>
    </xf>
    <xf numFmtId="0" fontId="3" fillId="0" borderId="1" xfId="0" quotePrefix="1" applyFont="1" applyBorder="1" applyAlignment="1">
      <alignment vertical="center" wrapText="1"/>
    </xf>
    <xf numFmtId="165" fontId="3" fillId="0" borderId="1" xfId="0" applyNumberFormat="1" applyFont="1" applyBorder="1" applyAlignment="1">
      <alignment horizontal="right" vertical="center"/>
    </xf>
    <xf numFmtId="0" fontId="3" fillId="0" borderId="6" xfId="0" applyFont="1" applyBorder="1" applyAlignment="1">
      <alignment horizontal="center" vertical="center"/>
    </xf>
    <xf numFmtId="0" fontId="4" fillId="0" borderId="7" xfId="0" applyFont="1" applyBorder="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xf>
    <xf numFmtId="0" fontId="3" fillId="0" borderId="0" xfId="0" applyFont="1" applyAlignment="1">
      <alignment horizontal="center"/>
    </xf>
    <xf numFmtId="3" fontId="3" fillId="0" borderId="1" xfId="0" applyNumberFormat="1" applyFont="1" applyBorder="1" applyAlignment="1">
      <alignment horizontal="center" vertical="center"/>
    </xf>
    <xf numFmtId="10" fontId="3" fillId="0" borderId="1" xfId="0" applyNumberFormat="1" applyFont="1" applyBorder="1" applyAlignment="1">
      <alignment horizontal="center" vertical="center"/>
    </xf>
    <xf numFmtId="9" fontId="4" fillId="0" borderId="1" xfId="0" applyNumberFormat="1" applyFont="1" applyBorder="1" applyAlignment="1">
      <alignment horizontal="center" vertical="center"/>
    </xf>
    <xf numFmtId="0" fontId="2" fillId="0" borderId="1" xfId="0" applyFont="1" applyBorder="1" applyAlignment="1">
      <alignment vertical="center" wrapText="1"/>
    </xf>
    <xf numFmtId="0" fontId="3" fillId="0" borderId="1" xfId="0" applyFont="1" applyBorder="1" applyAlignment="1">
      <alignment horizontal="center"/>
    </xf>
    <xf numFmtId="0" fontId="2"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right" vertical="center"/>
    </xf>
    <xf numFmtId="9" fontId="4" fillId="0" borderId="1" xfId="0" applyNumberFormat="1" applyFont="1" applyBorder="1" applyAlignment="1">
      <alignment horizontal="left" vertical="center"/>
    </xf>
    <xf numFmtId="0" fontId="3" fillId="0" borderId="1"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xf>
    <xf numFmtId="0" fontId="4" fillId="0" borderId="11" xfId="0" applyFont="1" applyBorder="1" applyAlignment="1">
      <alignment horizontal="center" vertical="center"/>
    </xf>
    <xf numFmtId="165" fontId="3" fillId="0" borderId="1" xfId="0" applyNumberFormat="1" applyFont="1" applyBorder="1" applyAlignment="1">
      <alignment horizontal="right" vertical="center"/>
    </xf>
    <xf numFmtId="165" fontId="3" fillId="0" borderId="9" xfId="0" applyNumberFormat="1" applyFont="1" applyBorder="1" applyAlignment="1">
      <alignment horizontal="right" vertical="center"/>
    </xf>
    <xf numFmtId="43" fontId="3" fillId="0" borderId="1" xfId="1" applyFont="1" applyBorder="1" applyAlignment="1">
      <alignment horizontal="right" vertical="center"/>
    </xf>
    <xf numFmtId="43" fontId="3" fillId="0" borderId="9" xfId="1" applyFont="1" applyBorder="1" applyAlignment="1">
      <alignment horizontal="right" vertical="center"/>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164" fontId="3" fillId="0" borderId="1" xfId="0" applyNumberFormat="1" applyFont="1" applyBorder="1" applyAlignment="1">
      <alignment horizontal="right" vertical="center"/>
    </xf>
    <xf numFmtId="164" fontId="3" fillId="0" borderId="9" xfId="0" applyNumberFormat="1" applyFont="1" applyBorder="1" applyAlignment="1">
      <alignment horizontal="right" vertical="center"/>
    </xf>
    <xf numFmtId="10" fontId="3" fillId="0" borderId="1" xfId="2" applyNumberFormat="1" applyFont="1" applyBorder="1" applyAlignment="1">
      <alignment horizontal="right" vertical="center"/>
    </xf>
    <xf numFmtId="10" fontId="3" fillId="0" borderId="9" xfId="2" applyNumberFormat="1" applyFont="1" applyBorder="1" applyAlignment="1">
      <alignment horizontal="right" vertical="center"/>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1"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4" xfId="0" applyFont="1" applyBorder="1" applyAlignment="1">
      <alignment horizontal="left" vertical="center" wrapText="1"/>
    </xf>
    <xf numFmtId="0" fontId="4" fillId="0" borderId="19"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4"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3" fillId="0" borderId="26"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0" fontId="7" fillId="0" borderId="1" xfId="0" applyFont="1" applyBorder="1" applyAlignment="1" applyProtection="1">
      <alignment horizontal="left" vertical="center" wrapText="1"/>
      <protection hidden="1"/>
    </xf>
    <xf numFmtId="0" fontId="6" fillId="0" borderId="1" xfId="0" applyFont="1" applyBorder="1" applyAlignment="1">
      <alignment horizontal="left" vertical="center" wrapText="1"/>
    </xf>
    <xf numFmtId="0" fontId="3" fillId="0" borderId="2" xfId="0" applyFont="1" applyBorder="1" applyAlignment="1">
      <alignment horizontal="center"/>
    </xf>
    <xf numFmtId="0" fontId="3" fillId="0" borderId="24" xfId="0" applyFont="1" applyBorder="1" applyAlignment="1">
      <alignment horizontal="center"/>
    </xf>
    <xf numFmtId="0" fontId="3" fillId="0" borderId="3" xfId="0" applyFont="1" applyBorder="1" applyAlignment="1">
      <alignment horizontal="center"/>
    </xf>
    <xf numFmtId="0" fontId="5" fillId="0" borderId="28" xfId="0" applyFont="1" applyBorder="1" applyAlignment="1">
      <alignment horizontal="center"/>
    </xf>
    <xf numFmtId="10" fontId="3" fillId="0" borderId="1" xfId="0" applyNumberFormat="1" applyFont="1" applyBorder="1" applyAlignment="1">
      <alignment horizontal="center" vertical="center"/>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3"/>
  <sheetViews>
    <sheetView showGridLines="0" tabSelected="1" zoomScaleNormal="100" workbookViewId="0">
      <selection activeCell="K6" sqref="K6"/>
    </sheetView>
  </sheetViews>
  <sheetFormatPr defaultColWidth="86.109375" defaultRowHeight="14.4" x14ac:dyDescent="0.3"/>
  <cols>
    <col min="1" max="1" width="4.33203125" style="4" customWidth="1"/>
    <col min="2" max="2" width="46.33203125" style="1" bestFit="1" customWidth="1"/>
    <col min="3" max="3" width="3.6640625" style="3" bestFit="1" customWidth="1"/>
    <col min="4" max="4" width="17.5546875" style="1" bestFit="1" customWidth="1"/>
    <col min="5" max="5" width="13.6640625" style="2" customWidth="1"/>
    <col min="6" max="6" width="16.6640625" style="2" customWidth="1"/>
    <col min="7" max="7" width="12.44140625" style="2" customWidth="1"/>
    <col min="8" max="8" width="10.6640625" style="2" customWidth="1"/>
    <col min="9" max="9" width="15.5546875" style="2" customWidth="1"/>
    <col min="10" max="10" width="9.6640625" style="2" customWidth="1"/>
    <col min="11" max="16384" width="86.109375" style="2"/>
  </cols>
  <sheetData>
    <row r="1" spans="1:10" x14ac:dyDescent="0.3">
      <c r="B1" s="56" t="s">
        <v>121</v>
      </c>
      <c r="C1" s="57"/>
      <c r="D1" s="57"/>
      <c r="E1" s="57"/>
      <c r="F1" s="57"/>
      <c r="G1" s="57"/>
      <c r="H1" s="57"/>
      <c r="I1" s="57"/>
      <c r="J1" s="58"/>
    </row>
    <row r="2" spans="1:10" x14ac:dyDescent="0.3">
      <c r="B2" s="59"/>
      <c r="C2" s="60"/>
      <c r="D2" s="60"/>
      <c r="E2" s="60"/>
      <c r="F2" s="60"/>
      <c r="G2" s="60"/>
      <c r="H2" s="60"/>
      <c r="I2" s="60"/>
      <c r="J2" s="61"/>
    </row>
    <row r="3" spans="1:10" s="11" customFormat="1" x14ac:dyDescent="0.3">
      <c r="A3" s="7"/>
      <c r="B3" s="8" t="s">
        <v>0</v>
      </c>
      <c r="C3" s="9"/>
      <c r="D3" s="10"/>
      <c r="E3" s="62"/>
      <c r="F3" s="63"/>
      <c r="G3" s="63"/>
      <c r="H3" s="63"/>
      <c r="I3" s="63"/>
      <c r="J3" s="64"/>
    </row>
    <row r="4" spans="1:10" s="11" customFormat="1" x14ac:dyDescent="0.3">
      <c r="A4" s="7"/>
      <c r="B4" s="12" t="s">
        <v>2</v>
      </c>
      <c r="C4" s="5" t="s">
        <v>15</v>
      </c>
      <c r="D4" s="13">
        <v>10000000</v>
      </c>
      <c r="E4" s="65"/>
      <c r="F4" s="66"/>
      <c r="G4" s="66"/>
      <c r="H4" s="66"/>
      <c r="I4" s="66"/>
      <c r="J4" s="67"/>
    </row>
    <row r="5" spans="1:10" s="11" customFormat="1" x14ac:dyDescent="0.3">
      <c r="A5" s="7"/>
      <c r="B5" s="12" t="s">
        <v>1</v>
      </c>
      <c r="C5" s="5" t="s">
        <v>16</v>
      </c>
      <c r="D5" s="16">
        <v>2.5000000000000001E-2</v>
      </c>
      <c r="E5" s="65"/>
      <c r="F5" s="66"/>
      <c r="G5" s="66"/>
      <c r="H5" s="66"/>
      <c r="I5" s="66"/>
      <c r="J5" s="67"/>
    </row>
    <row r="6" spans="1:10" s="11" customFormat="1" x14ac:dyDescent="0.3">
      <c r="A6" s="7"/>
      <c r="B6" s="12" t="s">
        <v>38</v>
      </c>
      <c r="C6" s="5" t="s">
        <v>17</v>
      </c>
      <c r="D6" s="16">
        <v>5.0000000000000001E-3</v>
      </c>
      <c r="E6" s="65"/>
      <c r="F6" s="66"/>
      <c r="G6" s="66"/>
      <c r="H6" s="66"/>
      <c r="I6" s="66"/>
      <c r="J6" s="67"/>
    </row>
    <row r="7" spans="1:10" s="11" customFormat="1" x14ac:dyDescent="0.3">
      <c r="A7" s="7"/>
      <c r="B7" s="12" t="s">
        <v>55</v>
      </c>
      <c r="C7" s="5" t="s">
        <v>41</v>
      </c>
      <c r="D7" s="16">
        <v>2E-3</v>
      </c>
      <c r="E7" s="68"/>
      <c r="F7" s="69"/>
      <c r="G7" s="69"/>
      <c r="H7" s="69"/>
      <c r="I7" s="69"/>
      <c r="J7" s="70"/>
    </row>
    <row r="8" spans="1:10" s="11" customFormat="1" ht="15" thickBot="1" x14ac:dyDescent="0.35">
      <c r="A8" s="7"/>
      <c r="B8" s="71"/>
      <c r="C8" s="72"/>
      <c r="D8" s="72"/>
      <c r="E8" s="72"/>
      <c r="F8" s="72"/>
      <c r="G8" s="72"/>
      <c r="H8" s="72"/>
      <c r="I8" s="72"/>
      <c r="J8" s="73"/>
    </row>
    <row r="9" spans="1:10" s="11" customFormat="1" ht="15" thickBot="1" x14ac:dyDescent="0.35">
      <c r="A9" s="7"/>
      <c r="B9" s="40" t="s">
        <v>36</v>
      </c>
      <c r="C9" s="41"/>
      <c r="D9" s="42"/>
      <c r="E9" s="43" t="s">
        <v>12</v>
      </c>
      <c r="F9" s="44"/>
      <c r="G9" s="43" t="s">
        <v>13</v>
      </c>
      <c r="H9" s="44"/>
      <c r="I9" s="43" t="s">
        <v>14</v>
      </c>
      <c r="J9" s="44"/>
    </row>
    <row r="10" spans="1:10" s="11" customFormat="1" x14ac:dyDescent="0.3">
      <c r="A10" s="7"/>
      <c r="B10" s="40"/>
      <c r="C10" s="41"/>
      <c r="D10" s="41"/>
      <c r="E10" s="18" t="s">
        <v>3</v>
      </c>
      <c r="F10" s="19">
        <v>0.2</v>
      </c>
      <c r="G10" s="18" t="s">
        <v>4</v>
      </c>
      <c r="H10" s="19">
        <v>-0.2</v>
      </c>
      <c r="I10" s="18" t="s">
        <v>5</v>
      </c>
      <c r="J10" s="20">
        <v>0</v>
      </c>
    </row>
    <row r="11" spans="1:10" s="11" customFormat="1" x14ac:dyDescent="0.3">
      <c r="A11" s="7"/>
      <c r="B11" s="12" t="s">
        <v>11</v>
      </c>
      <c r="C11" s="5" t="s">
        <v>19</v>
      </c>
      <c r="D11" s="21" t="s">
        <v>29</v>
      </c>
      <c r="E11" s="45">
        <f>+$D$4</f>
        <v>10000000</v>
      </c>
      <c r="F11" s="45"/>
      <c r="G11" s="45">
        <f>+$D$4</f>
        <v>10000000</v>
      </c>
      <c r="H11" s="45"/>
      <c r="I11" s="45">
        <f>+$D$4</f>
        <v>10000000</v>
      </c>
      <c r="J11" s="46"/>
    </row>
    <row r="12" spans="1:10" s="11" customFormat="1" x14ac:dyDescent="0.3">
      <c r="A12" s="7"/>
      <c r="B12" s="12" t="s">
        <v>33</v>
      </c>
      <c r="C12" s="5" t="s">
        <v>20</v>
      </c>
      <c r="D12" s="21" t="s">
        <v>30</v>
      </c>
      <c r="E12" s="45">
        <f>E11*F10</f>
        <v>2000000</v>
      </c>
      <c r="F12" s="45"/>
      <c r="G12" s="45">
        <f>G11*H10</f>
        <v>-2000000</v>
      </c>
      <c r="H12" s="45"/>
      <c r="I12" s="47">
        <f>I11*J10</f>
        <v>0</v>
      </c>
      <c r="J12" s="48"/>
    </row>
    <row r="13" spans="1:10" s="11" customFormat="1" x14ac:dyDescent="0.3">
      <c r="A13" s="7"/>
      <c r="B13" s="12" t="s">
        <v>7</v>
      </c>
      <c r="C13" s="5" t="s">
        <v>21</v>
      </c>
      <c r="D13" s="21" t="s">
        <v>31</v>
      </c>
      <c r="E13" s="45">
        <f>E11+E12</f>
        <v>12000000</v>
      </c>
      <c r="F13" s="45"/>
      <c r="G13" s="45">
        <f>G11+G12</f>
        <v>8000000</v>
      </c>
      <c r="H13" s="45"/>
      <c r="I13" s="45">
        <f>I11+I12</f>
        <v>10000000</v>
      </c>
      <c r="J13" s="46"/>
    </row>
    <row r="14" spans="1:10" s="11" customFormat="1" x14ac:dyDescent="0.3">
      <c r="A14" s="7"/>
      <c r="B14" s="49"/>
      <c r="C14" s="50"/>
      <c r="D14" s="50"/>
      <c r="E14" s="50"/>
      <c r="F14" s="50"/>
      <c r="G14" s="50"/>
      <c r="H14" s="50"/>
      <c r="I14" s="50"/>
      <c r="J14" s="51"/>
    </row>
    <row r="15" spans="1:10" s="11" customFormat="1" x14ac:dyDescent="0.3">
      <c r="A15" s="7"/>
      <c r="B15" s="12" t="s">
        <v>62</v>
      </c>
      <c r="C15" s="5" t="s">
        <v>22</v>
      </c>
      <c r="D15" s="21" t="s">
        <v>32</v>
      </c>
      <c r="E15" s="52">
        <f>(E11+E13)/2</f>
        <v>11000000</v>
      </c>
      <c r="F15" s="52"/>
      <c r="G15" s="52">
        <f>(G11+G13)/2</f>
        <v>9000000</v>
      </c>
      <c r="H15" s="52"/>
      <c r="I15" s="52">
        <f>(I11+I13)/2</f>
        <v>10000000</v>
      </c>
      <c r="J15" s="53"/>
    </row>
    <row r="16" spans="1:10" s="11" customFormat="1" x14ac:dyDescent="0.3">
      <c r="A16" s="7"/>
      <c r="B16" s="49"/>
      <c r="C16" s="50"/>
      <c r="D16" s="50"/>
      <c r="E16" s="50"/>
      <c r="F16" s="50"/>
      <c r="G16" s="50"/>
      <c r="H16" s="50"/>
      <c r="I16" s="50"/>
      <c r="J16" s="51"/>
    </row>
    <row r="17" spans="1:10" s="11" customFormat="1" x14ac:dyDescent="0.3">
      <c r="A17" s="7"/>
      <c r="B17" s="12" t="s">
        <v>34</v>
      </c>
      <c r="C17" s="5" t="s">
        <v>23</v>
      </c>
      <c r="D17" s="21" t="s">
        <v>54</v>
      </c>
      <c r="E17" s="45">
        <f>+E15*-$D$6</f>
        <v>-55000</v>
      </c>
      <c r="F17" s="45"/>
      <c r="G17" s="45">
        <f>+G15*-$D$6</f>
        <v>-45000</v>
      </c>
      <c r="H17" s="45"/>
      <c r="I17" s="45">
        <f>+I15*-$D$6</f>
        <v>-50000</v>
      </c>
      <c r="J17" s="46"/>
    </row>
    <row r="18" spans="1:10" s="11" customFormat="1" x14ac:dyDescent="0.3">
      <c r="A18" s="7"/>
      <c r="B18" s="12" t="s">
        <v>55</v>
      </c>
      <c r="C18" s="5" t="s">
        <v>24</v>
      </c>
      <c r="D18" s="21" t="s">
        <v>56</v>
      </c>
      <c r="E18" s="45">
        <f>+E15*-$D$7</f>
        <v>-22000</v>
      </c>
      <c r="F18" s="45"/>
      <c r="G18" s="45">
        <f>+G15*-$D$7</f>
        <v>-18000</v>
      </c>
      <c r="H18" s="45"/>
      <c r="I18" s="45">
        <f>+I15*-$D$7</f>
        <v>-20000</v>
      </c>
      <c r="J18" s="46"/>
    </row>
    <row r="19" spans="1:10" s="11" customFormat="1" x14ac:dyDescent="0.3">
      <c r="A19" s="7"/>
      <c r="B19" s="12" t="s">
        <v>35</v>
      </c>
      <c r="C19" s="5" t="s">
        <v>25</v>
      </c>
      <c r="D19" s="17" t="s">
        <v>57</v>
      </c>
      <c r="E19" s="45">
        <f>+(E15+E17+E18)*-$D$5</f>
        <v>-273075</v>
      </c>
      <c r="F19" s="45"/>
      <c r="G19" s="45">
        <f>+(G15+G17+G18)*-$D$5</f>
        <v>-223425</v>
      </c>
      <c r="H19" s="45"/>
      <c r="I19" s="45">
        <f>+(I15+I17+I18)*-$D$5</f>
        <v>-248250</v>
      </c>
      <c r="J19" s="46"/>
    </row>
    <row r="20" spans="1:10" s="11" customFormat="1" x14ac:dyDescent="0.3">
      <c r="A20" s="7"/>
      <c r="B20" s="12" t="s">
        <v>8</v>
      </c>
      <c r="C20" s="5" t="s">
        <v>26</v>
      </c>
      <c r="D20" s="17" t="s">
        <v>58</v>
      </c>
      <c r="E20" s="45">
        <f>+E17+E19+E18</f>
        <v>-350075</v>
      </c>
      <c r="F20" s="45"/>
      <c r="G20" s="45">
        <f>+G17+G19+G18</f>
        <v>-286425</v>
      </c>
      <c r="H20" s="45"/>
      <c r="I20" s="45">
        <f>+I17+I19+I18</f>
        <v>-318250</v>
      </c>
      <c r="J20" s="46"/>
    </row>
    <row r="21" spans="1:10" s="11" customFormat="1" x14ac:dyDescent="0.3">
      <c r="A21" s="7"/>
      <c r="B21" s="49"/>
      <c r="C21" s="50"/>
      <c r="D21" s="50"/>
      <c r="E21" s="50"/>
      <c r="F21" s="50"/>
      <c r="G21" s="50"/>
      <c r="H21" s="50"/>
      <c r="I21" s="50"/>
      <c r="J21" s="51"/>
    </row>
    <row r="22" spans="1:10" s="11" customFormat="1" x14ac:dyDescent="0.3">
      <c r="A22" s="7"/>
      <c r="B22" s="12" t="s">
        <v>9</v>
      </c>
      <c r="C22" s="5" t="s">
        <v>27</v>
      </c>
      <c r="D22" s="17" t="s">
        <v>66</v>
      </c>
      <c r="E22" s="45">
        <f>E13+E20</f>
        <v>11649925</v>
      </c>
      <c r="F22" s="45"/>
      <c r="G22" s="45">
        <f>G13+G20</f>
        <v>7713575</v>
      </c>
      <c r="H22" s="45"/>
      <c r="I22" s="45">
        <f>I13+I20</f>
        <v>9681750</v>
      </c>
      <c r="J22" s="46"/>
    </row>
    <row r="23" spans="1:10" s="11" customFormat="1" x14ac:dyDescent="0.3">
      <c r="A23" s="7"/>
      <c r="B23" s="12" t="s">
        <v>10</v>
      </c>
      <c r="C23" s="5" t="s">
        <v>28</v>
      </c>
      <c r="D23" s="17" t="s">
        <v>67</v>
      </c>
      <c r="E23" s="54">
        <f>+E22/E11-1</f>
        <v>0.1649925000000001</v>
      </c>
      <c r="F23" s="54"/>
      <c r="G23" s="54">
        <f>+G22/G11-1</f>
        <v>-0.22864249999999997</v>
      </c>
      <c r="H23" s="54"/>
      <c r="I23" s="54">
        <f>+I22/I11-1</f>
        <v>-3.1824999999999992E-2</v>
      </c>
      <c r="J23" s="55"/>
    </row>
    <row r="24" spans="1:10" s="11" customFormat="1" x14ac:dyDescent="0.3">
      <c r="A24" s="7"/>
      <c r="B24" s="12"/>
      <c r="C24" s="5"/>
      <c r="D24" s="17"/>
      <c r="E24" s="14"/>
      <c r="F24" s="14"/>
      <c r="G24" s="14"/>
      <c r="H24" s="14"/>
      <c r="I24" s="14"/>
      <c r="J24" s="15"/>
    </row>
    <row r="25" spans="1:10" s="11" customFormat="1" ht="15" thickBot="1" x14ac:dyDescent="0.35">
      <c r="A25" s="23"/>
      <c r="B25" s="77" t="s">
        <v>87</v>
      </c>
      <c r="C25" s="78"/>
      <c r="D25" s="78"/>
      <c r="E25" s="78"/>
      <c r="F25" s="78"/>
      <c r="G25" s="78"/>
      <c r="H25" s="78"/>
      <c r="I25" s="78"/>
      <c r="J25" s="79"/>
    </row>
    <row r="26" spans="1:10" s="25" customFormat="1" ht="36.75" customHeight="1" thickBot="1" x14ac:dyDescent="0.35">
      <c r="A26" s="24">
        <v>1</v>
      </c>
      <c r="B26" s="74" t="s">
        <v>108</v>
      </c>
      <c r="C26" s="75"/>
      <c r="D26" s="75"/>
      <c r="E26" s="75"/>
      <c r="F26" s="75"/>
      <c r="G26" s="75"/>
      <c r="H26" s="75"/>
      <c r="I26" s="75"/>
      <c r="J26" s="76"/>
    </row>
    <row r="27" spans="1:10" s="25" customFormat="1" ht="36.75" customHeight="1" thickBot="1" x14ac:dyDescent="0.35">
      <c r="A27" s="24">
        <f t="shared" ref="A27:A31" si="0">+A26+1</f>
        <v>2</v>
      </c>
      <c r="B27" s="74" t="s">
        <v>60</v>
      </c>
      <c r="C27" s="75"/>
      <c r="D27" s="75"/>
      <c r="E27" s="75"/>
      <c r="F27" s="75"/>
      <c r="G27" s="75"/>
      <c r="H27" s="75"/>
      <c r="I27" s="75"/>
      <c r="J27" s="76"/>
    </row>
    <row r="28" spans="1:10" s="25" customFormat="1" ht="27" customHeight="1" thickBot="1" x14ac:dyDescent="0.35">
      <c r="A28" s="24">
        <f t="shared" si="0"/>
        <v>3</v>
      </c>
      <c r="B28" s="74" t="s">
        <v>59</v>
      </c>
      <c r="C28" s="75"/>
      <c r="D28" s="75"/>
      <c r="E28" s="75"/>
      <c r="F28" s="75"/>
      <c r="G28" s="75"/>
      <c r="H28" s="75"/>
      <c r="I28" s="75"/>
      <c r="J28" s="76"/>
    </row>
    <row r="29" spans="1:10" s="25" customFormat="1" ht="30.75" customHeight="1" thickBot="1" x14ac:dyDescent="0.35">
      <c r="A29" s="24">
        <f t="shared" si="0"/>
        <v>4</v>
      </c>
      <c r="B29" s="80" t="s">
        <v>37</v>
      </c>
      <c r="C29" s="81"/>
      <c r="D29" s="81"/>
      <c r="E29" s="81"/>
      <c r="F29" s="81"/>
      <c r="G29" s="81"/>
      <c r="H29" s="81"/>
      <c r="I29" s="81"/>
      <c r="J29" s="82"/>
    </row>
    <row r="30" spans="1:10" s="25" customFormat="1" ht="35.25" customHeight="1" thickBot="1" x14ac:dyDescent="0.35">
      <c r="A30" s="24">
        <f t="shared" si="0"/>
        <v>5</v>
      </c>
      <c r="B30" s="74" t="s">
        <v>61</v>
      </c>
      <c r="C30" s="75"/>
      <c r="D30" s="75"/>
      <c r="E30" s="75"/>
      <c r="F30" s="75"/>
      <c r="G30" s="75"/>
      <c r="H30" s="75"/>
      <c r="I30" s="75"/>
      <c r="J30" s="76"/>
    </row>
    <row r="31" spans="1:10" s="25" customFormat="1" ht="30" customHeight="1" thickBot="1" x14ac:dyDescent="0.35">
      <c r="A31" s="24">
        <f t="shared" si="0"/>
        <v>6</v>
      </c>
      <c r="B31" s="74" t="s">
        <v>50</v>
      </c>
      <c r="C31" s="75"/>
      <c r="D31" s="75"/>
      <c r="E31" s="75"/>
      <c r="F31" s="75"/>
      <c r="G31" s="75"/>
      <c r="H31" s="75"/>
      <c r="I31" s="75"/>
      <c r="J31" s="76"/>
    </row>
    <row r="32" spans="1:10" s="25" customFormat="1" ht="29.25" customHeight="1" thickBot="1" x14ac:dyDescent="0.35">
      <c r="A32" s="24">
        <f t="shared" ref="A32" si="1">+A31+1</f>
        <v>7</v>
      </c>
      <c r="B32" s="74" t="s">
        <v>63</v>
      </c>
      <c r="C32" s="75"/>
      <c r="D32" s="75"/>
      <c r="E32" s="75"/>
      <c r="F32" s="75"/>
      <c r="G32" s="75"/>
      <c r="H32" s="75"/>
      <c r="I32" s="75"/>
      <c r="J32" s="76"/>
    </row>
    <row r="33" spans="1:10" s="11" customFormat="1" ht="27" customHeight="1" thickBot="1" x14ac:dyDescent="0.35">
      <c r="A33" s="24">
        <v>8</v>
      </c>
      <c r="B33" s="74" t="s">
        <v>99</v>
      </c>
      <c r="C33" s="75"/>
      <c r="D33" s="75"/>
      <c r="E33" s="75"/>
      <c r="F33" s="75"/>
      <c r="G33" s="75"/>
      <c r="H33" s="75"/>
      <c r="I33" s="75"/>
      <c r="J33" s="76"/>
    </row>
  </sheetData>
  <sheetProtection algorithmName="SHA-512" hashValue="pwJjtZTBazEM0eoT2umGQz/WSPhmJ05vbsOriDyIIh4iXURb4vcmKNAlgtLklR/dgKZrIG20Ayp6go9Wbvm44A==" saltValue="1//QXugKgqrQiYN7e9MdUQ==" spinCount="100000" sheet="1" objects="1" scenarios="1"/>
  <mergeCells count="49">
    <mergeCell ref="B1:J2"/>
    <mergeCell ref="E3:J7"/>
    <mergeCell ref="B8:J8"/>
    <mergeCell ref="B33:J33"/>
    <mergeCell ref="B31:J31"/>
    <mergeCell ref="B32:J32"/>
    <mergeCell ref="B25:J25"/>
    <mergeCell ref="B26:J26"/>
    <mergeCell ref="B27:J27"/>
    <mergeCell ref="B28:J28"/>
    <mergeCell ref="B29:J29"/>
    <mergeCell ref="B30:J30"/>
    <mergeCell ref="E18:F18"/>
    <mergeCell ref="G18:H18"/>
    <mergeCell ref="I18:J18"/>
    <mergeCell ref="B21:J21"/>
    <mergeCell ref="E22:F22"/>
    <mergeCell ref="G22:H22"/>
    <mergeCell ref="I22:J22"/>
    <mergeCell ref="E23:F23"/>
    <mergeCell ref="G23:H23"/>
    <mergeCell ref="I23:J23"/>
    <mergeCell ref="E19:F19"/>
    <mergeCell ref="G19:H19"/>
    <mergeCell ref="I19:J19"/>
    <mergeCell ref="E20:F20"/>
    <mergeCell ref="G20:H20"/>
    <mergeCell ref="I20:J20"/>
    <mergeCell ref="E17:F17"/>
    <mergeCell ref="G17:H17"/>
    <mergeCell ref="I17:J17"/>
    <mergeCell ref="E12:F12"/>
    <mergeCell ref="G12:H12"/>
    <mergeCell ref="I12:J12"/>
    <mergeCell ref="E13:F13"/>
    <mergeCell ref="G13:H13"/>
    <mergeCell ref="I13:J13"/>
    <mergeCell ref="B14:J14"/>
    <mergeCell ref="E15:F15"/>
    <mergeCell ref="G15:H15"/>
    <mergeCell ref="I15:J15"/>
    <mergeCell ref="B16:J16"/>
    <mergeCell ref="B9:D10"/>
    <mergeCell ref="E9:F9"/>
    <mergeCell ref="G9:H9"/>
    <mergeCell ref="I9:J9"/>
    <mergeCell ref="E11:F11"/>
    <mergeCell ref="G11:H11"/>
    <mergeCell ref="I11:J11"/>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9"/>
  <sheetViews>
    <sheetView showGridLines="0" zoomScaleNormal="100" workbookViewId="0">
      <selection activeCell="B1" sqref="B1:J1"/>
    </sheetView>
  </sheetViews>
  <sheetFormatPr defaultColWidth="8.88671875" defaultRowHeight="14.4" x14ac:dyDescent="0.3"/>
  <cols>
    <col min="1" max="1" width="5.44140625" style="7" customWidth="1"/>
    <col min="2" max="2" width="51.44140625" style="38" customWidth="1"/>
    <col min="3" max="3" width="4.5546875" style="39" customWidth="1"/>
    <col min="4" max="4" width="17.88671875" style="38" customWidth="1"/>
    <col min="5" max="5" width="14.6640625" style="11" customWidth="1"/>
    <col min="6" max="6" width="13.33203125" style="11" customWidth="1"/>
    <col min="7" max="7" width="12.5546875" style="11" customWidth="1"/>
    <col min="8" max="8" width="11.5546875" style="11" customWidth="1"/>
    <col min="9" max="9" width="17.6640625" style="11" customWidth="1"/>
    <col min="10" max="10" width="12.109375" style="11" customWidth="1"/>
    <col min="11" max="16384" width="8.88671875" style="11"/>
  </cols>
  <sheetData>
    <row r="1" spans="2:10" ht="25.8" x14ac:dyDescent="0.3">
      <c r="B1" s="86" t="s">
        <v>121</v>
      </c>
      <c r="C1" s="86"/>
      <c r="D1" s="86"/>
      <c r="E1" s="86"/>
      <c r="F1" s="86"/>
      <c r="G1" s="86"/>
      <c r="H1" s="86"/>
      <c r="I1" s="86"/>
      <c r="J1" s="86"/>
    </row>
    <row r="2" spans="2:10" ht="15" customHeight="1" x14ac:dyDescent="0.3">
      <c r="B2" s="34" t="s">
        <v>0</v>
      </c>
      <c r="C2" s="6"/>
      <c r="D2" s="34"/>
      <c r="E2" s="62"/>
      <c r="F2" s="63"/>
      <c r="G2" s="63"/>
      <c r="H2" s="63"/>
      <c r="I2" s="63"/>
      <c r="J2" s="87"/>
    </row>
    <row r="3" spans="2:10" x14ac:dyDescent="0.3">
      <c r="B3" s="17" t="s">
        <v>2</v>
      </c>
      <c r="C3" s="5" t="s">
        <v>15</v>
      </c>
      <c r="D3" s="13">
        <v>10000000</v>
      </c>
      <c r="E3" s="65"/>
      <c r="F3" s="66"/>
      <c r="G3" s="66"/>
      <c r="H3" s="66"/>
      <c r="I3" s="66"/>
      <c r="J3" s="88"/>
    </row>
    <row r="4" spans="2:10" x14ac:dyDescent="0.3">
      <c r="B4" s="17" t="s">
        <v>1</v>
      </c>
      <c r="C4" s="5" t="s">
        <v>16</v>
      </c>
      <c r="D4" s="16">
        <v>0</v>
      </c>
      <c r="E4" s="65"/>
      <c r="F4" s="66"/>
      <c r="G4" s="66"/>
      <c r="H4" s="66"/>
      <c r="I4" s="66"/>
      <c r="J4" s="88"/>
    </row>
    <row r="5" spans="2:10" x14ac:dyDescent="0.3">
      <c r="B5" s="17" t="s">
        <v>6</v>
      </c>
      <c r="C5" s="5" t="s">
        <v>17</v>
      </c>
      <c r="D5" s="16">
        <v>5.0000000000000001E-3</v>
      </c>
      <c r="E5" s="65"/>
      <c r="F5" s="66"/>
      <c r="G5" s="66"/>
      <c r="H5" s="66"/>
      <c r="I5" s="66"/>
      <c r="J5" s="88"/>
    </row>
    <row r="6" spans="2:10" x14ac:dyDescent="0.3">
      <c r="B6" s="17" t="s">
        <v>39</v>
      </c>
      <c r="C6" s="5" t="s">
        <v>41</v>
      </c>
      <c r="D6" s="16">
        <v>0.15</v>
      </c>
      <c r="E6" s="65"/>
      <c r="F6" s="66"/>
      <c r="G6" s="66"/>
      <c r="H6" s="66"/>
      <c r="I6" s="66"/>
      <c r="J6" s="88"/>
    </row>
    <row r="7" spans="2:10" x14ac:dyDescent="0.3">
      <c r="B7" s="17" t="s">
        <v>40</v>
      </c>
      <c r="C7" s="5" t="s">
        <v>42</v>
      </c>
      <c r="D7" s="16">
        <v>0.1</v>
      </c>
      <c r="E7" s="65"/>
      <c r="F7" s="66"/>
      <c r="G7" s="66"/>
      <c r="H7" s="66"/>
      <c r="I7" s="66"/>
      <c r="J7" s="88"/>
    </row>
    <row r="8" spans="2:10" x14ac:dyDescent="0.3">
      <c r="B8" s="17" t="s">
        <v>55</v>
      </c>
      <c r="C8" s="5" t="s">
        <v>64</v>
      </c>
      <c r="D8" s="16">
        <v>2E-3</v>
      </c>
      <c r="E8" s="65"/>
      <c r="F8" s="66"/>
      <c r="G8" s="66"/>
      <c r="H8" s="66"/>
      <c r="I8" s="66"/>
      <c r="J8" s="88"/>
    </row>
    <row r="9" spans="2:10" x14ac:dyDescent="0.3">
      <c r="B9" s="90"/>
      <c r="C9" s="91"/>
      <c r="D9" s="92"/>
      <c r="E9" s="68"/>
      <c r="F9" s="69"/>
      <c r="G9" s="69"/>
      <c r="H9" s="69"/>
      <c r="I9" s="69"/>
      <c r="J9" s="89"/>
    </row>
    <row r="10" spans="2:10" x14ac:dyDescent="0.3">
      <c r="B10" s="41" t="s">
        <v>78</v>
      </c>
      <c r="C10" s="41"/>
      <c r="D10" s="41"/>
      <c r="E10" s="83" t="s">
        <v>12</v>
      </c>
      <c r="F10" s="83"/>
      <c r="G10" s="83" t="s">
        <v>13</v>
      </c>
      <c r="H10" s="83"/>
      <c r="I10" s="83" t="s">
        <v>14</v>
      </c>
      <c r="J10" s="83"/>
    </row>
    <row r="11" spans="2:10" x14ac:dyDescent="0.3">
      <c r="B11" s="41"/>
      <c r="C11" s="41"/>
      <c r="D11" s="41"/>
      <c r="E11" s="35" t="s">
        <v>3</v>
      </c>
      <c r="F11" s="36">
        <v>0.2</v>
      </c>
      <c r="G11" s="35" t="s">
        <v>4</v>
      </c>
      <c r="H11" s="36">
        <v>-0.2</v>
      </c>
      <c r="I11" s="35" t="s">
        <v>5</v>
      </c>
      <c r="J11" s="36">
        <v>0</v>
      </c>
    </row>
    <row r="12" spans="2:10" x14ac:dyDescent="0.3">
      <c r="B12" s="17" t="s">
        <v>11</v>
      </c>
      <c r="C12" s="5" t="s">
        <v>19</v>
      </c>
      <c r="D12" s="21" t="s">
        <v>29</v>
      </c>
      <c r="E12" s="45">
        <f>+$D$3</f>
        <v>10000000</v>
      </c>
      <c r="F12" s="45"/>
      <c r="G12" s="45">
        <f>+$D$3</f>
        <v>10000000</v>
      </c>
      <c r="H12" s="45"/>
      <c r="I12" s="45">
        <f>+$D$3</f>
        <v>10000000</v>
      </c>
      <c r="J12" s="45"/>
    </row>
    <row r="13" spans="2:10" x14ac:dyDescent="0.3">
      <c r="B13" s="17" t="s">
        <v>33</v>
      </c>
      <c r="C13" s="5" t="s">
        <v>20</v>
      </c>
      <c r="D13" s="21" t="s">
        <v>30</v>
      </c>
      <c r="E13" s="45">
        <f>E12*F11</f>
        <v>2000000</v>
      </c>
      <c r="F13" s="45"/>
      <c r="G13" s="45">
        <f>G12*H11</f>
        <v>-2000000</v>
      </c>
      <c r="H13" s="45"/>
      <c r="I13" s="47">
        <f>I12*J11</f>
        <v>0</v>
      </c>
      <c r="J13" s="47"/>
    </row>
    <row r="14" spans="2:10" x14ac:dyDescent="0.3">
      <c r="B14" s="17" t="s">
        <v>7</v>
      </c>
      <c r="C14" s="5" t="s">
        <v>21</v>
      </c>
      <c r="D14" s="21" t="s">
        <v>31</v>
      </c>
      <c r="E14" s="45">
        <f>E12+E13</f>
        <v>12000000</v>
      </c>
      <c r="F14" s="45"/>
      <c r="G14" s="45">
        <f>G12+G13</f>
        <v>8000000</v>
      </c>
      <c r="H14" s="45"/>
      <c r="I14" s="45">
        <f>I12+I13</f>
        <v>10000000</v>
      </c>
      <c r="J14" s="45"/>
    </row>
    <row r="15" spans="2:10" x14ac:dyDescent="0.3">
      <c r="B15" s="50"/>
      <c r="C15" s="50"/>
      <c r="D15" s="50"/>
      <c r="E15" s="50"/>
      <c r="F15" s="50"/>
      <c r="G15" s="50"/>
      <c r="H15" s="50"/>
      <c r="I15" s="50"/>
      <c r="J15" s="50"/>
    </row>
    <row r="16" spans="2:10" x14ac:dyDescent="0.3">
      <c r="B16" s="17" t="s">
        <v>18</v>
      </c>
      <c r="C16" s="5" t="s">
        <v>22</v>
      </c>
      <c r="D16" s="21" t="s">
        <v>32</v>
      </c>
      <c r="E16" s="45">
        <f>(E12+E14)/2</f>
        <v>11000000</v>
      </c>
      <c r="F16" s="45"/>
      <c r="G16" s="45">
        <f>(G12+G14)/2</f>
        <v>9000000</v>
      </c>
      <c r="H16" s="45"/>
      <c r="I16" s="45">
        <f>(I12+I14)/2</f>
        <v>10000000</v>
      </c>
      <c r="J16" s="45"/>
    </row>
    <row r="17" spans="2:10" x14ac:dyDescent="0.3">
      <c r="B17" s="50"/>
      <c r="C17" s="50"/>
      <c r="D17" s="50"/>
      <c r="E17" s="50"/>
      <c r="F17" s="50"/>
      <c r="G17" s="50"/>
      <c r="H17" s="50"/>
      <c r="I17" s="50"/>
      <c r="J17" s="50"/>
    </row>
    <row r="18" spans="2:10" x14ac:dyDescent="0.3">
      <c r="B18" s="17" t="s">
        <v>34</v>
      </c>
      <c r="C18" s="5" t="s">
        <v>23</v>
      </c>
      <c r="D18" s="21" t="s">
        <v>54</v>
      </c>
      <c r="E18" s="45">
        <f>+E16*-$D$5</f>
        <v>-55000</v>
      </c>
      <c r="F18" s="45"/>
      <c r="G18" s="45">
        <f>+G16*-$D$5</f>
        <v>-45000</v>
      </c>
      <c r="H18" s="45"/>
      <c r="I18" s="45">
        <f>+I16*-$D$5</f>
        <v>-50000</v>
      </c>
      <c r="J18" s="45"/>
    </row>
    <row r="19" spans="2:10" x14ac:dyDescent="0.3">
      <c r="B19" s="17" t="s">
        <v>55</v>
      </c>
      <c r="C19" s="5" t="s">
        <v>24</v>
      </c>
      <c r="D19" s="21" t="s">
        <v>65</v>
      </c>
      <c r="E19" s="45">
        <f>+E16*-$D$8</f>
        <v>-22000</v>
      </c>
      <c r="F19" s="45"/>
      <c r="G19" s="45">
        <f>+G16*-$D$8</f>
        <v>-18000</v>
      </c>
      <c r="H19" s="45"/>
      <c r="I19" s="45">
        <f>+I16*-$D$8</f>
        <v>-20000</v>
      </c>
      <c r="J19" s="45"/>
    </row>
    <row r="20" spans="2:10" x14ac:dyDescent="0.3">
      <c r="B20" s="17" t="s">
        <v>35</v>
      </c>
      <c r="C20" s="5" t="s">
        <v>25</v>
      </c>
      <c r="D20" s="17" t="s">
        <v>57</v>
      </c>
      <c r="E20" s="45">
        <f>+(E16+E18+E19)*-$D$4</f>
        <v>0</v>
      </c>
      <c r="F20" s="45"/>
      <c r="G20" s="45">
        <f>+(G16+G18+G19)*-$D$4</f>
        <v>0</v>
      </c>
      <c r="H20" s="45"/>
      <c r="I20" s="45">
        <f>+(I16+I18+I19)*-$D$4</f>
        <v>0</v>
      </c>
      <c r="J20" s="45"/>
    </row>
    <row r="21" spans="2:10" x14ac:dyDescent="0.3">
      <c r="B21" s="17" t="s">
        <v>68</v>
      </c>
      <c r="C21" s="5" t="s">
        <v>26</v>
      </c>
      <c r="D21" s="17" t="s">
        <v>58</v>
      </c>
      <c r="E21" s="45">
        <f>+E18+E20+E19</f>
        <v>-77000</v>
      </c>
      <c r="F21" s="45"/>
      <c r="G21" s="45">
        <f>+G18+G20+G19</f>
        <v>-63000</v>
      </c>
      <c r="H21" s="45"/>
      <c r="I21" s="45">
        <f>+I18+I20+I19</f>
        <v>-70000</v>
      </c>
      <c r="J21" s="45"/>
    </row>
    <row r="22" spans="2:10" x14ac:dyDescent="0.3">
      <c r="B22" s="50"/>
      <c r="C22" s="50"/>
      <c r="D22" s="50"/>
      <c r="E22" s="50"/>
      <c r="F22" s="50"/>
      <c r="G22" s="50"/>
      <c r="H22" s="50"/>
      <c r="I22" s="50"/>
      <c r="J22" s="50"/>
    </row>
    <row r="23" spans="2:10" x14ac:dyDescent="0.3">
      <c r="B23" s="17" t="s">
        <v>43</v>
      </c>
      <c r="C23" s="5" t="s">
        <v>27</v>
      </c>
      <c r="D23" s="17" t="s">
        <v>66</v>
      </c>
      <c r="E23" s="45">
        <f>E14+E21</f>
        <v>11923000</v>
      </c>
      <c r="F23" s="45"/>
      <c r="G23" s="45">
        <f>G14+G21</f>
        <v>7937000</v>
      </c>
      <c r="H23" s="45"/>
      <c r="I23" s="45">
        <f>I14+I21</f>
        <v>9930000</v>
      </c>
      <c r="J23" s="45"/>
    </row>
    <row r="24" spans="2:10" ht="43.2" x14ac:dyDescent="0.3">
      <c r="B24" s="17" t="s">
        <v>70</v>
      </c>
      <c r="C24" s="5" t="s">
        <v>28</v>
      </c>
      <c r="D24" s="17"/>
      <c r="E24" s="45">
        <f>E12</f>
        <v>10000000</v>
      </c>
      <c r="F24" s="45"/>
      <c r="G24" s="45">
        <f>G12</f>
        <v>10000000</v>
      </c>
      <c r="H24" s="45"/>
      <c r="I24" s="45">
        <f>I12</f>
        <v>10000000</v>
      </c>
      <c r="J24" s="45"/>
    </row>
    <row r="25" spans="2:10" x14ac:dyDescent="0.3">
      <c r="B25" s="37" t="s">
        <v>71</v>
      </c>
      <c r="C25" s="5" t="s">
        <v>44</v>
      </c>
      <c r="D25" s="37" t="s">
        <v>69</v>
      </c>
      <c r="E25" s="45">
        <f>(E24*$D$7)</f>
        <v>1000000</v>
      </c>
      <c r="F25" s="45"/>
      <c r="G25" s="45">
        <f>(G24*$D$7)</f>
        <v>1000000</v>
      </c>
      <c r="H25" s="45"/>
      <c r="I25" s="45">
        <f>(I24*$D$7)</f>
        <v>1000000</v>
      </c>
      <c r="J25" s="45"/>
    </row>
    <row r="26" spans="2:10" ht="28.8" x14ac:dyDescent="0.3">
      <c r="B26" s="17" t="s">
        <v>72</v>
      </c>
      <c r="C26" s="5" t="s">
        <v>45</v>
      </c>
      <c r="D26" s="17" t="s">
        <v>73</v>
      </c>
      <c r="E26" s="45" t="str">
        <f>IF(E23&gt;(E24+E25),("Yes"),("No Pfee"))</f>
        <v>Yes</v>
      </c>
      <c r="F26" s="45"/>
      <c r="G26" s="45" t="str">
        <f>IF(G23&gt;(G24+G25),("Yes"),("No Pfee"))</f>
        <v>No Pfee</v>
      </c>
      <c r="H26" s="45"/>
      <c r="I26" s="45" t="str">
        <f>IF(I23&gt;(I24+I25),("Yes"),("No Pfee"))</f>
        <v>No Pfee</v>
      </c>
      <c r="J26" s="45"/>
    </row>
    <row r="27" spans="2:10" x14ac:dyDescent="0.3">
      <c r="B27" s="84" t="s">
        <v>123</v>
      </c>
      <c r="C27" s="84"/>
      <c r="D27" s="84"/>
      <c r="E27" s="84"/>
      <c r="F27" s="84"/>
      <c r="G27" s="84"/>
      <c r="H27" s="84"/>
      <c r="I27" s="84"/>
      <c r="J27" s="84"/>
    </row>
    <row r="28" spans="2:10" x14ac:dyDescent="0.3">
      <c r="B28" s="17" t="s">
        <v>52</v>
      </c>
      <c r="C28" s="5" t="s">
        <v>46</v>
      </c>
      <c r="D28" s="17" t="s">
        <v>74</v>
      </c>
      <c r="E28" s="45">
        <f>+IF(E26="Yes",(E23-E24-E25),(0))</f>
        <v>923000</v>
      </c>
      <c r="F28" s="45"/>
      <c r="G28" s="45">
        <f>+IF(G26="Yes",(G23-G24-G25),(0))</f>
        <v>0</v>
      </c>
      <c r="H28" s="45"/>
      <c r="I28" s="45">
        <f>+IF(I26="Yes",(I23-I24-I25),(0))</f>
        <v>0</v>
      </c>
      <c r="J28" s="45"/>
    </row>
    <row r="29" spans="2:10" x14ac:dyDescent="0.3">
      <c r="B29" s="37" t="s">
        <v>47</v>
      </c>
      <c r="C29" s="5" t="s">
        <v>48</v>
      </c>
      <c r="D29" s="37" t="s">
        <v>75</v>
      </c>
      <c r="E29" s="45">
        <f>+E28*-$D$6</f>
        <v>-138450</v>
      </c>
      <c r="F29" s="45"/>
      <c r="G29" s="45">
        <f>+G28*-$D$6</f>
        <v>0</v>
      </c>
      <c r="H29" s="45"/>
      <c r="I29" s="45">
        <f>+I28*-$D$6</f>
        <v>0</v>
      </c>
      <c r="J29" s="45"/>
    </row>
    <row r="30" spans="2:10" x14ac:dyDescent="0.3">
      <c r="B30" s="5"/>
      <c r="C30" s="5"/>
      <c r="D30" s="5"/>
      <c r="E30" s="5"/>
      <c r="F30" s="5"/>
      <c r="G30" s="5"/>
      <c r="H30" s="5"/>
      <c r="I30" s="5"/>
      <c r="J30" s="5"/>
    </row>
    <row r="31" spans="2:10" ht="28.8" x14ac:dyDescent="0.3">
      <c r="B31" s="17" t="s">
        <v>53</v>
      </c>
      <c r="C31" s="5" t="s">
        <v>49</v>
      </c>
      <c r="D31" s="17" t="s">
        <v>76</v>
      </c>
      <c r="E31" s="45">
        <f>+E23+E29</f>
        <v>11784550</v>
      </c>
      <c r="F31" s="45"/>
      <c r="G31" s="45">
        <f>+G23+G29</f>
        <v>7937000</v>
      </c>
      <c r="H31" s="45"/>
      <c r="I31" s="45">
        <f>+I23+I29</f>
        <v>9930000</v>
      </c>
      <c r="J31" s="45"/>
    </row>
    <row r="32" spans="2:10" x14ac:dyDescent="0.3">
      <c r="B32" s="17" t="s">
        <v>10</v>
      </c>
      <c r="C32" s="5" t="s">
        <v>51</v>
      </c>
      <c r="D32" s="17" t="s">
        <v>77</v>
      </c>
      <c r="E32" s="54">
        <f>+E31/E12-1</f>
        <v>0.17845500000000003</v>
      </c>
      <c r="F32" s="54"/>
      <c r="G32" s="54">
        <f>+G31/G12-1</f>
        <v>-0.20630000000000004</v>
      </c>
      <c r="H32" s="54"/>
      <c r="I32" s="54">
        <f>+I31/I12-1</f>
        <v>-7.0000000000000062E-3</v>
      </c>
      <c r="J32" s="54"/>
    </row>
    <row r="33" spans="1:10" x14ac:dyDescent="0.3">
      <c r="B33" s="5"/>
      <c r="C33" s="5"/>
      <c r="D33" s="5"/>
      <c r="E33" s="5"/>
      <c r="F33" s="5"/>
      <c r="G33" s="5"/>
      <c r="H33" s="5"/>
      <c r="I33" s="5"/>
      <c r="J33" s="5"/>
    </row>
    <row r="34" spans="1:10" ht="28.8" x14ac:dyDescent="0.3">
      <c r="B34" s="17" t="s">
        <v>124</v>
      </c>
      <c r="C34" s="5" t="s">
        <v>79</v>
      </c>
      <c r="D34" s="17" t="s">
        <v>86</v>
      </c>
      <c r="E34" s="45">
        <f>MAX(E24,E31)</f>
        <v>11784550</v>
      </c>
      <c r="F34" s="45"/>
      <c r="G34" s="45">
        <f>MAX(G24,G31)</f>
        <v>10000000</v>
      </c>
      <c r="H34" s="45"/>
      <c r="I34" s="45">
        <f>MAX(I24,I31)</f>
        <v>10000000</v>
      </c>
      <c r="J34" s="45"/>
    </row>
    <row r="35" spans="1:10" ht="43.2" x14ac:dyDescent="0.3">
      <c r="B35" s="17" t="s">
        <v>125</v>
      </c>
      <c r="C35" s="5" t="s">
        <v>79</v>
      </c>
      <c r="D35" s="17" t="s">
        <v>85</v>
      </c>
      <c r="E35" s="45">
        <f>MAX(E24,E23)</f>
        <v>11923000</v>
      </c>
      <c r="F35" s="45"/>
      <c r="G35" s="45">
        <f>MAX(G24,G23)</f>
        <v>10000000</v>
      </c>
      <c r="H35" s="45"/>
      <c r="I35" s="45">
        <f>MAX(I24,I23)</f>
        <v>10000000</v>
      </c>
      <c r="J35" s="45"/>
    </row>
    <row r="36" spans="1:10" x14ac:dyDescent="0.3">
      <c r="B36" s="17"/>
      <c r="C36" s="5"/>
      <c r="D36" s="17"/>
      <c r="E36" s="22"/>
      <c r="F36" s="22"/>
      <c r="G36" s="22"/>
      <c r="H36" s="22"/>
      <c r="I36" s="22"/>
      <c r="J36" s="22"/>
    </row>
    <row r="37" spans="1:10" x14ac:dyDescent="0.3">
      <c r="A37" s="5"/>
      <c r="B37" s="85" t="s">
        <v>87</v>
      </c>
      <c r="C37" s="85"/>
      <c r="D37" s="85"/>
      <c r="E37" s="85"/>
      <c r="F37" s="85"/>
      <c r="G37" s="85"/>
      <c r="H37" s="85"/>
      <c r="I37" s="85"/>
      <c r="J37" s="85"/>
    </row>
    <row r="38" spans="1:10" ht="42.75" customHeight="1" x14ac:dyDescent="0.3">
      <c r="A38" s="6">
        <v>1</v>
      </c>
      <c r="B38" s="84" t="s">
        <v>107</v>
      </c>
      <c r="C38" s="84"/>
      <c r="D38" s="84"/>
      <c r="E38" s="84"/>
      <c r="F38" s="84"/>
      <c r="G38" s="84"/>
      <c r="H38" s="84"/>
      <c r="I38" s="84"/>
      <c r="J38" s="84"/>
    </row>
    <row r="39" spans="1:10" ht="40.5" customHeight="1" x14ac:dyDescent="0.3">
      <c r="A39" s="6">
        <f t="shared" ref="A39:A48" si="0">+A38+1</f>
        <v>2</v>
      </c>
      <c r="B39" s="84" t="s">
        <v>80</v>
      </c>
      <c r="C39" s="84"/>
      <c r="D39" s="84"/>
      <c r="E39" s="84"/>
      <c r="F39" s="84"/>
      <c r="G39" s="84"/>
      <c r="H39" s="84"/>
      <c r="I39" s="84"/>
      <c r="J39" s="84"/>
    </row>
    <row r="40" spans="1:10" x14ac:dyDescent="0.3">
      <c r="A40" s="6">
        <f t="shared" si="0"/>
        <v>3</v>
      </c>
      <c r="B40" s="84" t="s">
        <v>59</v>
      </c>
      <c r="C40" s="84"/>
      <c r="D40" s="84"/>
      <c r="E40" s="84"/>
      <c r="F40" s="84"/>
      <c r="G40" s="84"/>
      <c r="H40" s="84"/>
      <c r="I40" s="84"/>
      <c r="J40" s="84"/>
    </row>
    <row r="41" spans="1:10" ht="32.25" customHeight="1" x14ac:dyDescent="0.3">
      <c r="A41" s="6">
        <f t="shared" si="0"/>
        <v>4</v>
      </c>
      <c r="B41" s="84" t="s">
        <v>37</v>
      </c>
      <c r="C41" s="84"/>
      <c r="D41" s="84"/>
      <c r="E41" s="84"/>
      <c r="F41" s="84"/>
      <c r="G41" s="84"/>
      <c r="H41" s="84"/>
      <c r="I41" s="84"/>
      <c r="J41" s="84"/>
    </row>
    <row r="42" spans="1:10" ht="45" customHeight="1" x14ac:dyDescent="0.3">
      <c r="A42" s="6">
        <f t="shared" si="0"/>
        <v>5</v>
      </c>
      <c r="B42" s="84" t="s">
        <v>61</v>
      </c>
      <c r="C42" s="84"/>
      <c r="D42" s="84"/>
      <c r="E42" s="84"/>
      <c r="F42" s="84"/>
      <c r="G42" s="84"/>
      <c r="H42" s="84"/>
      <c r="I42" s="84"/>
      <c r="J42" s="84"/>
    </row>
    <row r="43" spans="1:10" x14ac:dyDescent="0.3">
      <c r="A43" s="6">
        <f t="shared" si="0"/>
        <v>6</v>
      </c>
      <c r="B43" s="84" t="s">
        <v>50</v>
      </c>
      <c r="C43" s="84"/>
      <c r="D43" s="84"/>
      <c r="E43" s="84"/>
      <c r="F43" s="84"/>
      <c r="G43" s="84"/>
      <c r="H43" s="84"/>
      <c r="I43" s="84"/>
      <c r="J43" s="84"/>
    </row>
    <row r="44" spans="1:10" ht="46.5" customHeight="1" x14ac:dyDescent="0.3">
      <c r="A44" s="6">
        <f t="shared" si="0"/>
        <v>7</v>
      </c>
      <c r="B44" s="84" t="s">
        <v>82</v>
      </c>
      <c r="C44" s="84"/>
      <c r="D44" s="84"/>
      <c r="E44" s="84"/>
      <c r="F44" s="84"/>
      <c r="G44" s="84"/>
      <c r="H44" s="84"/>
      <c r="I44" s="84"/>
      <c r="J44" s="84"/>
    </row>
    <row r="45" spans="1:10" ht="34.5" customHeight="1" x14ac:dyDescent="0.3">
      <c r="A45" s="6">
        <f t="shared" si="0"/>
        <v>8</v>
      </c>
      <c r="B45" s="84" t="s">
        <v>83</v>
      </c>
      <c r="C45" s="84"/>
      <c r="D45" s="84"/>
      <c r="E45" s="84"/>
      <c r="F45" s="84"/>
      <c r="G45" s="84"/>
      <c r="H45" s="84"/>
      <c r="I45" s="84"/>
      <c r="J45" s="84"/>
    </row>
    <row r="46" spans="1:10" x14ac:dyDescent="0.3">
      <c r="A46" s="6">
        <f t="shared" si="0"/>
        <v>9</v>
      </c>
      <c r="B46" s="84" t="s">
        <v>81</v>
      </c>
      <c r="C46" s="84"/>
      <c r="D46" s="84"/>
      <c r="E46" s="84"/>
      <c r="F46" s="84"/>
      <c r="G46" s="84"/>
      <c r="H46" s="84"/>
      <c r="I46" s="84"/>
      <c r="J46" s="84"/>
    </row>
    <row r="47" spans="1:10" x14ac:dyDescent="0.3">
      <c r="A47" s="6">
        <f t="shared" si="0"/>
        <v>10</v>
      </c>
      <c r="B47" s="84" t="s">
        <v>84</v>
      </c>
      <c r="C47" s="84"/>
      <c r="D47" s="84"/>
      <c r="E47" s="84"/>
      <c r="F47" s="84"/>
      <c r="G47" s="84"/>
      <c r="H47" s="84"/>
      <c r="I47" s="84"/>
      <c r="J47" s="84"/>
    </row>
    <row r="48" spans="1:10" x14ac:dyDescent="0.3">
      <c r="A48" s="6">
        <f t="shared" si="0"/>
        <v>11</v>
      </c>
      <c r="B48" s="84" t="s">
        <v>63</v>
      </c>
      <c r="C48" s="84"/>
      <c r="D48" s="84"/>
      <c r="E48" s="84"/>
      <c r="F48" s="84"/>
      <c r="G48" s="84"/>
      <c r="H48" s="84"/>
      <c r="I48" s="84"/>
      <c r="J48" s="84"/>
    </row>
    <row r="49" spans="1:10" x14ac:dyDescent="0.3">
      <c r="A49" s="6">
        <v>12</v>
      </c>
      <c r="B49" s="84" t="s">
        <v>99</v>
      </c>
      <c r="C49" s="84"/>
      <c r="D49" s="84"/>
      <c r="E49" s="84"/>
      <c r="F49" s="84"/>
      <c r="G49" s="84"/>
      <c r="H49" s="84"/>
      <c r="I49" s="84"/>
      <c r="J49" s="84"/>
    </row>
  </sheetData>
  <mergeCells count="78">
    <mergeCell ref="B1:J1"/>
    <mergeCell ref="E2:J9"/>
    <mergeCell ref="B9:D9"/>
    <mergeCell ref="E29:F29"/>
    <mergeCell ref="G29:H29"/>
    <mergeCell ref="I29:J29"/>
    <mergeCell ref="B27:J27"/>
    <mergeCell ref="E28:F28"/>
    <mergeCell ref="G28:H28"/>
    <mergeCell ref="E24:F24"/>
    <mergeCell ref="G24:H24"/>
    <mergeCell ref="I24:J24"/>
    <mergeCell ref="E25:F25"/>
    <mergeCell ref="G25:H25"/>
    <mergeCell ref="I25:J25"/>
    <mergeCell ref="E26:F26"/>
    <mergeCell ref="B49:J49"/>
    <mergeCell ref="B48:J48"/>
    <mergeCell ref="B37:J37"/>
    <mergeCell ref="B43:J43"/>
    <mergeCell ref="B44:J44"/>
    <mergeCell ref="B45:J45"/>
    <mergeCell ref="B46:J46"/>
    <mergeCell ref="B47:J47"/>
    <mergeCell ref="B38:J38"/>
    <mergeCell ref="B39:J39"/>
    <mergeCell ref="B40:J40"/>
    <mergeCell ref="B41:J41"/>
    <mergeCell ref="B42:J42"/>
    <mergeCell ref="E34:F34"/>
    <mergeCell ref="G34:H34"/>
    <mergeCell ref="I34:J34"/>
    <mergeCell ref="E31:F31"/>
    <mergeCell ref="G31:H31"/>
    <mergeCell ref="I31:J31"/>
    <mergeCell ref="E32:F32"/>
    <mergeCell ref="G32:H32"/>
    <mergeCell ref="I32:J32"/>
    <mergeCell ref="G26:H26"/>
    <mergeCell ref="I26:J26"/>
    <mergeCell ref="I28:J28"/>
    <mergeCell ref="B22:J22"/>
    <mergeCell ref="E23:F23"/>
    <mergeCell ref="G23:H23"/>
    <mergeCell ref="I23:J23"/>
    <mergeCell ref="E18:F18"/>
    <mergeCell ref="G18:H18"/>
    <mergeCell ref="I18:J18"/>
    <mergeCell ref="E19:F19"/>
    <mergeCell ref="G19:H19"/>
    <mergeCell ref="I19:J19"/>
    <mergeCell ref="E20:F20"/>
    <mergeCell ref="G20:H20"/>
    <mergeCell ref="I20:J20"/>
    <mergeCell ref="E21:F21"/>
    <mergeCell ref="G21:H21"/>
    <mergeCell ref="I21:J21"/>
    <mergeCell ref="I16:J16"/>
    <mergeCell ref="B10:D11"/>
    <mergeCell ref="E10:F10"/>
    <mergeCell ref="G10:H10"/>
    <mergeCell ref="I10:J10"/>
    <mergeCell ref="E35:F35"/>
    <mergeCell ref="G35:H35"/>
    <mergeCell ref="I35:J35"/>
    <mergeCell ref="E12:F12"/>
    <mergeCell ref="G12:H12"/>
    <mergeCell ref="I12:J12"/>
    <mergeCell ref="B17:J17"/>
    <mergeCell ref="E13:F13"/>
    <mergeCell ref="G13:H13"/>
    <mergeCell ref="I13:J13"/>
    <mergeCell ref="E14:F14"/>
    <mergeCell ref="G14:H14"/>
    <mergeCell ref="I14:J14"/>
    <mergeCell ref="B15:J15"/>
    <mergeCell ref="E16:F16"/>
    <mergeCell ref="G16:H16"/>
  </mergeCells>
  <printOptions horizontalCentered="1"/>
  <pageMargins left="0.7" right="0.7" top="0.75" bottom="0.75" header="0.3" footer="0.3"/>
  <pageSetup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7"/>
  <sheetViews>
    <sheetView workbookViewId="0">
      <selection activeCell="J11" sqref="J11:K11"/>
    </sheetView>
  </sheetViews>
  <sheetFormatPr defaultColWidth="36.33203125" defaultRowHeight="14.4" x14ac:dyDescent="0.3"/>
  <cols>
    <col min="1" max="1" width="36.109375" style="27" bestFit="1" customWidth="1"/>
    <col min="2" max="2" width="4.6640625" style="27" bestFit="1" customWidth="1"/>
    <col min="3" max="3" width="35.5546875" style="27" bestFit="1" customWidth="1"/>
    <col min="4" max="4" width="4.6640625" style="27" bestFit="1" customWidth="1"/>
    <col min="5" max="5" width="7.88671875" style="27" customWidth="1"/>
    <col min="6" max="6" width="8.5546875" style="27" customWidth="1"/>
    <col min="7" max="7" width="4.5546875" style="27" bestFit="1" customWidth="1"/>
    <col min="8" max="8" width="5.109375" style="27" bestFit="1" customWidth="1"/>
    <col min="9" max="9" width="8.33203125" style="27" customWidth="1"/>
    <col min="10" max="10" width="10.5546875" style="27" bestFit="1" customWidth="1"/>
    <col min="11" max="11" width="3.5546875" style="27" bestFit="1" customWidth="1"/>
    <col min="12" max="12" width="5.109375" style="27" bestFit="1" customWidth="1"/>
    <col min="13" max="13" width="11.5546875" style="27" customWidth="1"/>
    <col min="14" max="16384" width="36.33203125" style="27"/>
  </cols>
  <sheetData>
    <row r="1" spans="1:13" ht="25.8" x14ac:dyDescent="0.5">
      <c r="A1" s="103" t="s">
        <v>121</v>
      </c>
      <c r="B1" s="103"/>
      <c r="C1" s="103"/>
      <c r="D1" s="103"/>
      <c r="E1" s="103"/>
      <c r="F1" s="103"/>
      <c r="G1" s="103"/>
      <c r="H1" s="103"/>
      <c r="I1" s="103"/>
      <c r="J1" s="103"/>
      <c r="K1" s="103"/>
      <c r="L1" s="103"/>
      <c r="M1" s="103"/>
    </row>
    <row r="2" spans="1:13" x14ac:dyDescent="0.3">
      <c r="A2" s="83" t="s">
        <v>109</v>
      </c>
      <c r="B2" s="83"/>
      <c r="C2" s="83"/>
      <c r="D2" s="83"/>
      <c r="E2" s="83"/>
      <c r="F2" s="83"/>
      <c r="G2" s="83"/>
      <c r="H2" s="83"/>
      <c r="I2" s="83"/>
      <c r="J2" s="83"/>
      <c r="K2" s="83"/>
      <c r="L2" s="83"/>
      <c r="M2" s="83"/>
    </row>
    <row r="3" spans="1:13" x14ac:dyDescent="0.3">
      <c r="A3" s="5" t="s">
        <v>2</v>
      </c>
      <c r="B3" s="5" t="s">
        <v>15</v>
      </c>
      <c r="C3" s="28">
        <v>5000000</v>
      </c>
      <c r="D3" s="93"/>
      <c r="E3" s="93"/>
      <c r="F3" s="93"/>
      <c r="G3" s="93"/>
      <c r="H3" s="93"/>
      <c r="I3" s="93"/>
      <c r="J3" s="93"/>
      <c r="K3" s="93"/>
      <c r="L3" s="93"/>
      <c r="M3" s="93"/>
    </row>
    <row r="4" spans="1:13" x14ac:dyDescent="0.3">
      <c r="A4" s="5" t="s">
        <v>1</v>
      </c>
      <c r="B4" s="5" t="s">
        <v>16</v>
      </c>
      <c r="C4" s="29">
        <v>0.01</v>
      </c>
      <c r="D4" s="93"/>
      <c r="E4" s="93"/>
      <c r="F4" s="93"/>
      <c r="G4" s="93"/>
      <c r="H4" s="93"/>
      <c r="I4" s="93"/>
      <c r="J4" s="93"/>
      <c r="K4" s="93"/>
      <c r="L4" s="93"/>
      <c r="M4" s="93"/>
    </row>
    <row r="5" spans="1:13" x14ac:dyDescent="0.3">
      <c r="A5" s="5" t="s">
        <v>6</v>
      </c>
      <c r="B5" s="5" t="s">
        <v>17</v>
      </c>
      <c r="C5" s="29">
        <v>1.1999999999999999E-3</v>
      </c>
      <c r="D5" s="93"/>
      <c r="E5" s="93"/>
      <c r="F5" s="93"/>
      <c r="G5" s="93"/>
      <c r="H5" s="93"/>
      <c r="I5" s="93"/>
      <c r="J5" s="93"/>
      <c r="K5" s="93"/>
      <c r="L5" s="93"/>
      <c r="M5" s="93"/>
    </row>
    <row r="6" spans="1:13" x14ac:dyDescent="0.3">
      <c r="A6" s="5" t="s">
        <v>39</v>
      </c>
      <c r="B6" s="5" t="s">
        <v>41</v>
      </c>
      <c r="C6" s="29">
        <v>0.2</v>
      </c>
      <c r="D6" s="93"/>
      <c r="E6" s="93"/>
      <c r="F6" s="93"/>
      <c r="G6" s="93"/>
      <c r="H6" s="93"/>
      <c r="I6" s="93"/>
      <c r="J6" s="93"/>
      <c r="K6" s="93"/>
      <c r="L6" s="93"/>
      <c r="M6" s="93"/>
    </row>
    <row r="7" spans="1:13" x14ac:dyDescent="0.3">
      <c r="A7" s="5" t="s">
        <v>40</v>
      </c>
      <c r="B7" s="5" t="s">
        <v>42</v>
      </c>
      <c r="C7" s="29">
        <v>0.1</v>
      </c>
      <c r="D7" s="93"/>
      <c r="E7" s="93"/>
      <c r="F7" s="93"/>
      <c r="G7" s="93"/>
      <c r="H7" s="93"/>
      <c r="I7" s="93"/>
      <c r="J7" s="93"/>
      <c r="K7" s="93"/>
      <c r="L7" s="93"/>
      <c r="M7" s="93"/>
    </row>
    <row r="8" spans="1:13" x14ac:dyDescent="0.3">
      <c r="A8" s="5" t="s">
        <v>55</v>
      </c>
      <c r="B8" s="5" t="s">
        <v>64</v>
      </c>
      <c r="C8" s="29">
        <v>1E-3</v>
      </c>
      <c r="D8" s="93"/>
      <c r="E8" s="93"/>
      <c r="F8" s="93"/>
      <c r="G8" s="93"/>
      <c r="H8" s="93"/>
      <c r="I8" s="93"/>
      <c r="J8" s="93"/>
      <c r="K8" s="93"/>
      <c r="L8" s="93"/>
      <c r="M8" s="93"/>
    </row>
    <row r="9" spans="1:13" x14ac:dyDescent="0.3">
      <c r="A9" s="41" t="s">
        <v>78</v>
      </c>
      <c r="B9" s="41"/>
      <c r="C9" s="41"/>
      <c r="D9" s="83" t="s">
        <v>92</v>
      </c>
      <c r="E9" s="83"/>
      <c r="F9" s="83" t="s">
        <v>91</v>
      </c>
      <c r="G9" s="83"/>
      <c r="H9" s="83" t="s">
        <v>90</v>
      </c>
      <c r="I9" s="83"/>
      <c r="J9" s="83" t="s">
        <v>89</v>
      </c>
      <c r="K9" s="83"/>
      <c r="L9" s="83" t="s">
        <v>88</v>
      </c>
      <c r="M9" s="83"/>
    </row>
    <row r="10" spans="1:13" x14ac:dyDescent="0.3">
      <c r="A10" s="41"/>
      <c r="B10" s="41"/>
      <c r="C10" s="41"/>
      <c r="D10" s="26" t="s">
        <v>110</v>
      </c>
      <c r="E10" s="30">
        <v>0.26</v>
      </c>
      <c r="F10" s="26" t="s">
        <v>111</v>
      </c>
      <c r="G10" s="30">
        <v>0.79</v>
      </c>
      <c r="H10" s="26" t="s">
        <v>111</v>
      </c>
      <c r="I10" s="30">
        <v>0.22</v>
      </c>
      <c r="J10" s="26" t="s">
        <v>5</v>
      </c>
      <c r="K10" s="30">
        <v>0</v>
      </c>
      <c r="L10" s="26" t="s">
        <v>111</v>
      </c>
      <c r="M10" s="30">
        <v>0.4</v>
      </c>
    </row>
    <row r="11" spans="1:13" ht="28.8" x14ac:dyDescent="0.3">
      <c r="A11" s="5" t="s">
        <v>102</v>
      </c>
      <c r="B11" s="5" t="s">
        <v>19</v>
      </c>
      <c r="C11" s="5" t="s">
        <v>112</v>
      </c>
      <c r="D11" s="94">
        <v>5000000</v>
      </c>
      <c r="E11" s="94"/>
      <c r="F11" s="94">
        <v>3647026</v>
      </c>
      <c r="G11" s="94"/>
      <c r="H11" s="94">
        <v>6272886</v>
      </c>
      <c r="I11" s="94"/>
      <c r="J11" s="94">
        <v>7476922</v>
      </c>
      <c r="K11" s="94"/>
      <c r="L11" s="94">
        <v>7385704</v>
      </c>
      <c r="M11" s="94"/>
    </row>
    <row r="12" spans="1:13" ht="28.8" x14ac:dyDescent="0.3">
      <c r="A12" s="5" t="s">
        <v>33</v>
      </c>
      <c r="B12" s="5" t="s">
        <v>20</v>
      </c>
      <c r="C12" s="5" t="s">
        <v>30</v>
      </c>
      <c r="D12" s="94">
        <v>-1300000</v>
      </c>
      <c r="E12" s="94"/>
      <c r="F12" s="94">
        <v>2881150</v>
      </c>
      <c r="G12" s="94"/>
      <c r="H12" s="94">
        <v>1380035</v>
      </c>
      <c r="I12" s="94"/>
      <c r="J12" s="93">
        <v>0</v>
      </c>
      <c r="K12" s="93"/>
      <c r="L12" s="94">
        <v>2954282</v>
      </c>
      <c r="M12" s="94"/>
    </row>
    <row r="13" spans="1:13" ht="28.8" x14ac:dyDescent="0.3">
      <c r="A13" s="5" t="s">
        <v>7</v>
      </c>
      <c r="B13" s="5" t="s">
        <v>21</v>
      </c>
      <c r="C13" s="5" t="s">
        <v>31</v>
      </c>
      <c r="D13" s="94">
        <v>3700000</v>
      </c>
      <c r="E13" s="94"/>
      <c r="F13" s="94">
        <v>6528176</v>
      </c>
      <c r="G13" s="94"/>
      <c r="H13" s="94">
        <v>7652921</v>
      </c>
      <c r="I13" s="94"/>
      <c r="J13" s="94">
        <v>7476922</v>
      </c>
      <c r="K13" s="94"/>
      <c r="L13" s="94">
        <v>10339985</v>
      </c>
      <c r="M13" s="94"/>
    </row>
    <row r="14" spans="1:13" ht="28.8" x14ac:dyDescent="0.3">
      <c r="A14" s="5" t="s">
        <v>18</v>
      </c>
      <c r="B14" s="5" t="s">
        <v>22</v>
      </c>
      <c r="C14" s="5" t="s">
        <v>32</v>
      </c>
      <c r="D14" s="95">
        <v>4350000</v>
      </c>
      <c r="E14" s="95"/>
      <c r="F14" s="95">
        <v>5087600.8499999996</v>
      </c>
      <c r="G14" s="95"/>
      <c r="H14" s="95">
        <v>6962903.2599999998</v>
      </c>
      <c r="I14" s="95"/>
      <c r="J14" s="95">
        <v>7476922.2199999997</v>
      </c>
      <c r="K14" s="95"/>
      <c r="L14" s="95">
        <v>8862844.5299999993</v>
      </c>
      <c r="M14" s="95"/>
    </row>
    <row r="15" spans="1:13" x14ac:dyDescent="0.3">
      <c r="A15" s="5" t="s">
        <v>34</v>
      </c>
      <c r="B15" s="5" t="s">
        <v>23</v>
      </c>
      <c r="C15" s="5" t="s">
        <v>54</v>
      </c>
      <c r="D15" s="94">
        <v>-5220</v>
      </c>
      <c r="E15" s="94"/>
      <c r="F15" s="94">
        <v>-6105</v>
      </c>
      <c r="G15" s="94"/>
      <c r="H15" s="94">
        <v>-8355</v>
      </c>
      <c r="I15" s="94"/>
      <c r="J15" s="94">
        <v>-8972</v>
      </c>
      <c r="K15" s="94"/>
      <c r="L15" s="94">
        <v>-10635</v>
      </c>
      <c r="M15" s="94"/>
    </row>
    <row r="16" spans="1:13" x14ac:dyDescent="0.3">
      <c r="A16" s="5" t="s">
        <v>55</v>
      </c>
      <c r="B16" s="5" t="s">
        <v>24</v>
      </c>
      <c r="C16" s="5" t="s">
        <v>65</v>
      </c>
      <c r="D16" s="94">
        <v>-4350</v>
      </c>
      <c r="E16" s="94"/>
      <c r="F16" s="94">
        <v>-5088</v>
      </c>
      <c r="G16" s="94"/>
      <c r="H16" s="94">
        <v>-6963</v>
      </c>
      <c r="I16" s="94"/>
      <c r="J16" s="94">
        <v>-7477</v>
      </c>
      <c r="K16" s="94"/>
      <c r="L16" s="94">
        <v>-8863</v>
      </c>
      <c r="M16" s="94"/>
    </row>
    <row r="17" spans="1:13" x14ac:dyDescent="0.3">
      <c r="A17" s="5" t="s">
        <v>35</v>
      </c>
      <c r="B17" s="5" t="s">
        <v>25</v>
      </c>
      <c r="C17" s="5" t="s">
        <v>57</v>
      </c>
      <c r="D17" s="94">
        <v>-43404</v>
      </c>
      <c r="E17" s="94"/>
      <c r="F17" s="94">
        <v>-50876</v>
      </c>
      <c r="G17" s="94"/>
      <c r="H17" s="94">
        <v>-69629</v>
      </c>
      <c r="I17" s="94"/>
      <c r="J17" s="94">
        <v>-74769</v>
      </c>
      <c r="K17" s="94"/>
      <c r="L17" s="94">
        <v>-88628</v>
      </c>
      <c r="M17" s="94"/>
    </row>
    <row r="18" spans="1:13" ht="28.8" x14ac:dyDescent="0.3">
      <c r="A18" s="5" t="s">
        <v>103</v>
      </c>
      <c r="B18" s="5" t="s">
        <v>26</v>
      </c>
      <c r="C18" s="5" t="s">
        <v>58</v>
      </c>
      <c r="D18" s="96">
        <v>-52974</v>
      </c>
      <c r="E18" s="96"/>
      <c r="F18" s="96">
        <v>-62069</v>
      </c>
      <c r="G18" s="96"/>
      <c r="H18" s="96">
        <v>-84947</v>
      </c>
      <c r="I18" s="96"/>
      <c r="J18" s="96">
        <v>-91218</v>
      </c>
      <c r="K18" s="96"/>
      <c r="L18" s="96">
        <v>-108127</v>
      </c>
      <c r="M18" s="96"/>
    </row>
    <row r="19" spans="1:13" ht="28.8" x14ac:dyDescent="0.3">
      <c r="A19" s="5" t="s">
        <v>104</v>
      </c>
      <c r="B19" s="5" t="s">
        <v>27</v>
      </c>
      <c r="C19" s="5" t="s">
        <v>113</v>
      </c>
      <c r="D19" s="95">
        <v>3647025.7</v>
      </c>
      <c r="E19" s="95"/>
      <c r="F19" s="95">
        <v>6466107.2699999996</v>
      </c>
      <c r="G19" s="95"/>
      <c r="H19" s="95">
        <v>7567973.2800000003</v>
      </c>
      <c r="I19" s="95"/>
      <c r="J19" s="95">
        <v>7385703.7699999996</v>
      </c>
      <c r="K19" s="95"/>
      <c r="L19" s="95">
        <v>10231858.58</v>
      </c>
      <c r="M19" s="95"/>
    </row>
    <row r="20" spans="1:13" x14ac:dyDescent="0.3">
      <c r="A20" s="5" t="s">
        <v>98</v>
      </c>
      <c r="B20" s="5" t="s">
        <v>28</v>
      </c>
      <c r="C20" s="5"/>
      <c r="D20" s="95">
        <v>5000000</v>
      </c>
      <c r="E20" s="95"/>
      <c r="F20" s="95">
        <v>5000000</v>
      </c>
      <c r="G20" s="95"/>
      <c r="H20" s="95">
        <v>6466107.2699999996</v>
      </c>
      <c r="I20" s="95"/>
      <c r="J20" s="95">
        <v>7567973.2800000003</v>
      </c>
      <c r="K20" s="95"/>
      <c r="L20" s="95">
        <v>7567973.2800000003</v>
      </c>
      <c r="M20" s="95"/>
    </row>
    <row r="21" spans="1:13" x14ac:dyDescent="0.3">
      <c r="A21" s="5" t="s">
        <v>100</v>
      </c>
      <c r="B21" s="5" t="s">
        <v>44</v>
      </c>
      <c r="C21" s="5" t="s">
        <v>69</v>
      </c>
      <c r="D21" s="95">
        <v>500000</v>
      </c>
      <c r="E21" s="95"/>
      <c r="F21" s="95">
        <v>500000</v>
      </c>
      <c r="G21" s="95"/>
      <c r="H21" s="95">
        <v>646610.73</v>
      </c>
      <c r="I21" s="95"/>
      <c r="J21" s="95">
        <v>756797.33</v>
      </c>
      <c r="K21" s="95"/>
      <c r="L21" s="95">
        <v>756797.33</v>
      </c>
      <c r="M21" s="95"/>
    </row>
    <row r="22" spans="1:13" x14ac:dyDescent="0.3">
      <c r="A22" s="5"/>
      <c r="B22" s="5"/>
      <c r="C22" s="5"/>
      <c r="D22" s="93"/>
      <c r="E22" s="93"/>
      <c r="F22" s="93"/>
      <c r="G22" s="93"/>
      <c r="H22" s="93"/>
      <c r="I22" s="93"/>
      <c r="J22" s="93"/>
      <c r="K22" s="93"/>
      <c r="L22" s="93"/>
      <c r="M22" s="93"/>
    </row>
    <row r="23" spans="1:13" ht="28.8" x14ac:dyDescent="0.3">
      <c r="A23" s="5" t="s">
        <v>101</v>
      </c>
      <c r="B23" s="5" t="s">
        <v>45</v>
      </c>
      <c r="C23" s="5" t="s">
        <v>114</v>
      </c>
      <c r="D23" s="97">
        <v>-1852974.3</v>
      </c>
      <c r="E23" s="97"/>
      <c r="F23" s="95">
        <v>966107.27</v>
      </c>
      <c r="G23" s="95"/>
      <c r="H23" s="95">
        <v>455255.28</v>
      </c>
      <c r="I23" s="95"/>
      <c r="J23" s="95">
        <v>-939066.83</v>
      </c>
      <c r="K23" s="95"/>
      <c r="L23" s="95">
        <v>1907087.97</v>
      </c>
      <c r="M23" s="95"/>
    </row>
    <row r="24" spans="1:13" x14ac:dyDescent="0.3">
      <c r="A24" s="5" t="s">
        <v>97</v>
      </c>
      <c r="B24" s="5" t="s">
        <v>46</v>
      </c>
      <c r="C24" s="5"/>
      <c r="D24" s="93" t="s">
        <v>115</v>
      </c>
      <c r="E24" s="93"/>
      <c r="F24" s="93" t="s">
        <v>116</v>
      </c>
      <c r="G24" s="93"/>
      <c r="H24" s="93" t="s">
        <v>116</v>
      </c>
      <c r="I24" s="93"/>
      <c r="J24" s="93" t="s">
        <v>115</v>
      </c>
      <c r="K24" s="93"/>
      <c r="L24" s="93" t="s">
        <v>116</v>
      </c>
      <c r="M24" s="93"/>
    </row>
    <row r="25" spans="1:13" x14ac:dyDescent="0.3">
      <c r="A25" s="5" t="s">
        <v>96</v>
      </c>
      <c r="B25" s="5" t="s">
        <v>48</v>
      </c>
      <c r="C25" s="5" t="s">
        <v>73</v>
      </c>
      <c r="D25" s="93">
        <v>0</v>
      </c>
      <c r="E25" s="93"/>
      <c r="F25" s="95">
        <v>193221.45</v>
      </c>
      <c r="G25" s="95"/>
      <c r="H25" s="95">
        <v>91051.06</v>
      </c>
      <c r="I25" s="95"/>
      <c r="J25" s="93">
        <v>0</v>
      </c>
      <c r="K25" s="93"/>
      <c r="L25" s="95">
        <v>381417.59</v>
      </c>
      <c r="M25" s="95"/>
    </row>
    <row r="26" spans="1:13" x14ac:dyDescent="0.3">
      <c r="A26" s="5" t="s">
        <v>95</v>
      </c>
      <c r="B26" s="5" t="s">
        <v>51</v>
      </c>
      <c r="C26" s="5"/>
      <c r="D26" s="93" t="s">
        <v>117</v>
      </c>
      <c r="E26" s="93"/>
      <c r="F26" s="93" t="s">
        <v>116</v>
      </c>
      <c r="G26" s="93"/>
      <c r="H26" s="93" t="s">
        <v>116</v>
      </c>
      <c r="I26" s="93"/>
      <c r="J26" s="93" t="s">
        <v>117</v>
      </c>
      <c r="K26" s="93"/>
      <c r="L26" s="93" t="s">
        <v>116</v>
      </c>
      <c r="M26" s="93"/>
    </row>
    <row r="27" spans="1:13" ht="28.8" x14ac:dyDescent="0.3">
      <c r="A27" s="5" t="s">
        <v>53</v>
      </c>
      <c r="B27" s="5" t="s">
        <v>79</v>
      </c>
      <c r="C27" s="5" t="s">
        <v>118</v>
      </c>
      <c r="D27" s="95">
        <v>3647025.7</v>
      </c>
      <c r="E27" s="95"/>
      <c r="F27" s="95">
        <v>6272885.7999999998</v>
      </c>
      <c r="G27" s="95"/>
      <c r="H27" s="95">
        <v>7476922.2000000002</v>
      </c>
      <c r="I27" s="95"/>
      <c r="J27" s="95">
        <v>7385703.7999999998</v>
      </c>
      <c r="K27" s="95"/>
      <c r="L27" s="95">
        <v>9850441</v>
      </c>
      <c r="M27" s="95"/>
    </row>
    <row r="28" spans="1:13" x14ac:dyDescent="0.3">
      <c r="A28" s="5" t="s">
        <v>10</v>
      </c>
      <c r="B28" s="5" t="s">
        <v>94</v>
      </c>
      <c r="C28" s="5" t="s">
        <v>119</v>
      </c>
      <c r="D28" s="104">
        <v>-0.27060000000000001</v>
      </c>
      <c r="E28" s="104"/>
      <c r="F28" s="104">
        <v>0.72</v>
      </c>
      <c r="G28" s="104"/>
      <c r="H28" s="104">
        <v>0.19189999999999999</v>
      </c>
      <c r="I28" s="104"/>
      <c r="J28" s="104">
        <v>-1.2200000000000001E-2</v>
      </c>
      <c r="K28" s="104"/>
      <c r="L28" s="104">
        <v>0.3337</v>
      </c>
      <c r="M28" s="104"/>
    </row>
    <row r="29" spans="1:13" ht="28.8" x14ac:dyDescent="0.3">
      <c r="A29" s="5" t="s">
        <v>105</v>
      </c>
      <c r="B29" s="5" t="s">
        <v>93</v>
      </c>
      <c r="C29" s="5" t="s">
        <v>120</v>
      </c>
      <c r="D29" s="94">
        <v>5000000</v>
      </c>
      <c r="E29" s="94"/>
      <c r="F29" s="94">
        <v>6466107</v>
      </c>
      <c r="G29" s="94"/>
      <c r="H29" s="94">
        <v>7567973</v>
      </c>
      <c r="I29" s="94"/>
      <c r="J29" s="94">
        <v>7567973</v>
      </c>
      <c r="K29" s="94"/>
      <c r="L29" s="94">
        <v>10231859</v>
      </c>
      <c r="M29" s="94"/>
    </row>
    <row r="30" spans="1:13" x14ac:dyDescent="0.3">
      <c r="A30" s="31" t="s">
        <v>87</v>
      </c>
      <c r="B30" s="100"/>
      <c r="C30" s="101"/>
      <c r="D30" s="101"/>
      <c r="E30" s="101"/>
      <c r="F30" s="101"/>
      <c r="G30" s="101"/>
      <c r="H30" s="101"/>
      <c r="I30" s="101"/>
      <c r="J30" s="101"/>
      <c r="K30" s="101"/>
      <c r="L30" s="101"/>
      <c r="M30" s="102"/>
    </row>
    <row r="31" spans="1:13" ht="41.25" customHeight="1" x14ac:dyDescent="0.3">
      <c r="A31" s="33">
        <v>1</v>
      </c>
      <c r="B31" s="99" t="s">
        <v>106</v>
      </c>
      <c r="C31" s="99"/>
      <c r="D31" s="99"/>
      <c r="E31" s="99"/>
      <c r="F31" s="99"/>
      <c r="G31" s="99"/>
      <c r="H31" s="99"/>
      <c r="I31" s="99"/>
      <c r="J31" s="99"/>
      <c r="K31" s="99"/>
      <c r="L31" s="99"/>
      <c r="M31" s="99"/>
    </row>
    <row r="32" spans="1:13" ht="49.5" customHeight="1" x14ac:dyDescent="0.3">
      <c r="A32" s="32">
        <v>2</v>
      </c>
      <c r="B32" s="98" t="s">
        <v>107</v>
      </c>
      <c r="C32" s="98"/>
      <c r="D32" s="98"/>
      <c r="E32" s="98"/>
      <c r="F32" s="98"/>
      <c r="G32" s="98"/>
      <c r="H32" s="98"/>
      <c r="I32" s="98"/>
      <c r="J32" s="98"/>
      <c r="K32" s="98"/>
      <c r="L32" s="98"/>
      <c r="M32" s="98"/>
    </row>
    <row r="33" spans="1:13" ht="28.5" customHeight="1" x14ac:dyDescent="0.3">
      <c r="A33" s="32">
        <v>3</v>
      </c>
      <c r="B33" s="98" t="s">
        <v>59</v>
      </c>
      <c r="C33" s="98"/>
      <c r="D33" s="98"/>
      <c r="E33" s="98"/>
      <c r="F33" s="98"/>
      <c r="G33" s="98"/>
      <c r="H33" s="98"/>
      <c r="I33" s="98"/>
      <c r="J33" s="98"/>
      <c r="K33" s="98"/>
      <c r="L33" s="98"/>
      <c r="M33" s="98"/>
    </row>
    <row r="34" spans="1:13" ht="39.75" customHeight="1" x14ac:dyDescent="0.3">
      <c r="A34" s="32">
        <v>4</v>
      </c>
      <c r="B34" s="98" t="s">
        <v>37</v>
      </c>
      <c r="C34" s="98"/>
      <c r="D34" s="98"/>
      <c r="E34" s="98"/>
      <c r="F34" s="98"/>
      <c r="G34" s="98"/>
      <c r="H34" s="98"/>
      <c r="I34" s="98"/>
      <c r="J34" s="98"/>
      <c r="K34" s="98"/>
      <c r="L34" s="98"/>
      <c r="M34" s="98"/>
    </row>
    <row r="35" spans="1:13" ht="34.5" customHeight="1" x14ac:dyDescent="0.3">
      <c r="A35" s="32">
        <v>5</v>
      </c>
      <c r="B35" s="98" t="s">
        <v>61</v>
      </c>
      <c r="C35" s="98"/>
      <c r="D35" s="98"/>
      <c r="E35" s="98"/>
      <c r="F35" s="98"/>
      <c r="G35" s="98"/>
      <c r="H35" s="98"/>
      <c r="I35" s="98"/>
      <c r="J35" s="98"/>
      <c r="K35" s="98"/>
      <c r="L35" s="98"/>
      <c r="M35" s="98"/>
    </row>
    <row r="36" spans="1:13" ht="36.75" customHeight="1" x14ac:dyDescent="0.3">
      <c r="A36" s="32">
        <v>6</v>
      </c>
      <c r="B36" s="98" t="s">
        <v>122</v>
      </c>
      <c r="C36" s="98"/>
      <c r="D36" s="98"/>
      <c r="E36" s="98"/>
      <c r="F36" s="98"/>
      <c r="G36" s="98"/>
      <c r="H36" s="98"/>
      <c r="I36" s="98"/>
      <c r="J36" s="98"/>
      <c r="K36" s="98"/>
      <c r="L36" s="98"/>
      <c r="M36" s="98"/>
    </row>
    <row r="37" spans="1:13" ht="41.25" customHeight="1" x14ac:dyDescent="0.3">
      <c r="A37" s="32">
        <v>7</v>
      </c>
      <c r="B37" s="98" t="s">
        <v>81</v>
      </c>
      <c r="C37" s="98"/>
      <c r="D37" s="98"/>
      <c r="E37" s="98"/>
      <c r="F37" s="98"/>
      <c r="G37" s="98"/>
      <c r="H37" s="98"/>
      <c r="I37" s="98"/>
      <c r="J37" s="98"/>
      <c r="K37" s="98"/>
      <c r="L37" s="98"/>
      <c r="M37" s="98"/>
    </row>
  </sheetData>
  <mergeCells count="112">
    <mergeCell ref="B36:M36"/>
    <mergeCell ref="B37:M37"/>
    <mergeCell ref="B31:M31"/>
    <mergeCell ref="B30:M30"/>
    <mergeCell ref="A1:M1"/>
    <mergeCell ref="D29:E29"/>
    <mergeCell ref="F29:G29"/>
    <mergeCell ref="H29:I29"/>
    <mergeCell ref="J29:K29"/>
    <mergeCell ref="L29:M29"/>
    <mergeCell ref="D27:E27"/>
    <mergeCell ref="F27:G27"/>
    <mergeCell ref="H27:I27"/>
    <mergeCell ref="J27:K27"/>
    <mergeCell ref="L27:M27"/>
    <mergeCell ref="D28:E28"/>
    <mergeCell ref="F28:G28"/>
    <mergeCell ref="H28:I28"/>
    <mergeCell ref="J28:K28"/>
    <mergeCell ref="L28:M28"/>
    <mergeCell ref="D26:E26"/>
    <mergeCell ref="F26:G26"/>
    <mergeCell ref="H26:I26"/>
    <mergeCell ref="J26:K26"/>
    <mergeCell ref="L26:M26"/>
    <mergeCell ref="B32:M32"/>
    <mergeCell ref="B33:M33"/>
    <mergeCell ref="B34:M34"/>
    <mergeCell ref="B35:M35"/>
    <mergeCell ref="D24:E24"/>
    <mergeCell ref="F24:G24"/>
    <mergeCell ref="H24:I24"/>
    <mergeCell ref="J24:K24"/>
    <mergeCell ref="L24:M24"/>
    <mergeCell ref="D25:E25"/>
    <mergeCell ref="F25:G25"/>
    <mergeCell ref="H25:I25"/>
    <mergeCell ref="J25:K25"/>
    <mergeCell ref="L25:M25"/>
    <mergeCell ref="D22:E22"/>
    <mergeCell ref="F22:G22"/>
    <mergeCell ref="H22:I22"/>
    <mergeCell ref="J22:K22"/>
    <mergeCell ref="L22:M22"/>
    <mergeCell ref="D23:E23"/>
    <mergeCell ref="F23:G23"/>
    <mergeCell ref="H23:I23"/>
    <mergeCell ref="J23:K23"/>
    <mergeCell ref="L23:M23"/>
    <mergeCell ref="D20:E20"/>
    <mergeCell ref="F20:G20"/>
    <mergeCell ref="H20:I20"/>
    <mergeCell ref="J20:K20"/>
    <mergeCell ref="L20:M20"/>
    <mergeCell ref="D21:E21"/>
    <mergeCell ref="F21:G21"/>
    <mergeCell ref="H21:I21"/>
    <mergeCell ref="J21:K21"/>
    <mergeCell ref="L21:M21"/>
    <mergeCell ref="D18:E18"/>
    <mergeCell ref="F18:G18"/>
    <mergeCell ref="H18:I18"/>
    <mergeCell ref="J18:K18"/>
    <mergeCell ref="L18:M18"/>
    <mergeCell ref="D19:E19"/>
    <mergeCell ref="F19:G19"/>
    <mergeCell ref="H19:I19"/>
    <mergeCell ref="J19:K19"/>
    <mergeCell ref="L19:M19"/>
    <mergeCell ref="D16:E16"/>
    <mergeCell ref="F16:G16"/>
    <mergeCell ref="H16:I16"/>
    <mergeCell ref="J16:K16"/>
    <mergeCell ref="L16:M16"/>
    <mergeCell ref="D17:E17"/>
    <mergeCell ref="F17:G17"/>
    <mergeCell ref="H17:I17"/>
    <mergeCell ref="J17:K17"/>
    <mergeCell ref="L17:M17"/>
    <mergeCell ref="D14:E14"/>
    <mergeCell ref="F14:G14"/>
    <mergeCell ref="H14:I14"/>
    <mergeCell ref="J14:K14"/>
    <mergeCell ref="L14:M14"/>
    <mergeCell ref="D15:E15"/>
    <mergeCell ref="F15:G15"/>
    <mergeCell ref="H15:I15"/>
    <mergeCell ref="J15:K15"/>
    <mergeCell ref="L15:M15"/>
    <mergeCell ref="D12:E12"/>
    <mergeCell ref="F12:G12"/>
    <mergeCell ref="H12:I12"/>
    <mergeCell ref="J12:K12"/>
    <mergeCell ref="L12:M12"/>
    <mergeCell ref="D13:E13"/>
    <mergeCell ref="F13:G13"/>
    <mergeCell ref="H13:I13"/>
    <mergeCell ref="J13:K13"/>
    <mergeCell ref="L13:M13"/>
    <mergeCell ref="A2:M2"/>
    <mergeCell ref="D3:M8"/>
    <mergeCell ref="A9:C10"/>
    <mergeCell ref="D9:E9"/>
    <mergeCell ref="F9:G9"/>
    <mergeCell ref="H9:I9"/>
    <mergeCell ref="J9:K9"/>
    <mergeCell ref="L9:M9"/>
    <mergeCell ref="D11:E11"/>
    <mergeCell ref="F11:G11"/>
    <mergeCell ref="H11:I11"/>
    <mergeCell ref="J11:K11"/>
    <mergeCell ref="L11:M11"/>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One Year-Fixed Fees</vt:lpstr>
      <vt:lpstr>One Year- Performance Fees</vt:lpstr>
      <vt:lpstr>Multi Year- Performance Fees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ALEX J PATTARA</cp:lastModifiedBy>
  <cp:lastPrinted>2024-07-29T09:59:59Z</cp:lastPrinted>
  <dcterms:created xsi:type="dcterms:W3CDTF">2024-06-06T09:43:50Z</dcterms:created>
  <dcterms:modified xsi:type="dcterms:W3CDTF">2025-09-09T05:28:05Z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